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aten\WebSolutions\ControllerSpielwiese\download\"/>
    </mc:Choice>
  </mc:AlternateContent>
  <bookViews>
    <workbookView xWindow="0" yWindow="0" windowWidth="21600" windowHeight="8760" tabRatio="520"/>
  </bookViews>
  <sheets>
    <sheet name="JahresKalenderMonate" sheetId="2" r:id="rId1"/>
    <sheet name="Jahresblatt" sheetId="4" r:id="rId2"/>
    <sheet name="Feiertagsberechnung" sheetId="1" r:id="rId3"/>
    <sheet name="Anwendungshilfe" sheetId="3" r:id="rId4"/>
  </sheets>
  <definedNames>
    <definedName name="Drittens">Anwendungshilfe!$B$104</definedName>
    <definedName name="_xlnm.Print_Area" localSheetId="1">Jahresblatt!$B$2:$Y$39</definedName>
    <definedName name="_xlnm.Print_Area" localSheetId="0">JahresKalenderMonate!$A$1:$AJ$38</definedName>
    <definedName name="_xlnm.Print_Titles" localSheetId="3">Anwendungshilfe!$2:$4</definedName>
    <definedName name="Erstens">Anwendungshilfe!$B$13</definedName>
    <definedName name="Viertens">Anwendungshilfe!$B$137</definedName>
    <definedName name="Wochenenden" localSheetId="0">JahresKalenderMonate!$A$11:$C$12,JahresKalenderMonate!$A$18:$C$19,JahresKalenderMonate!$A$25:$C$26,JahresKalenderMonate!$A$32:$C$33,JahresKalenderMonate!$D$8:$F$9,JahresKalenderMonate!$D$15:$F$16,JahresKalenderMonate!$D$22:$F$23,JahresKalenderMonate!$D$29:$F$30,JahresKalenderMonate!$G$8:$I$9,JahresKalenderMonate!$G$15:$I$16,JahresKalenderMonate!$G$22:$I$23,JahresKalenderMonate!$G$29:$I$30,JahresKalenderMonate!$G$36:$I$36,JahresKalenderMonate!$J$6:$L$6,JahresKalenderMonate!$J$12:$L$13,JahresKalenderMonate!$J$19:$L$20,JahresKalenderMonate!$J$26:$L$27,JahresKalenderMonate!$J$33:$L$34,JahresKalenderMonate!$M$10:$O$11,JahresKalenderMonate!$M$17:$O$18</definedName>
    <definedName name="Wochentag" localSheetId="0">JahresKalenderMonate!$AL$6:$AM$12</definedName>
    <definedName name="Wochentage2" localSheetId="1">Jahresblatt!$AL$7:$AM$13</definedName>
    <definedName name="Zweitens">Anwendungshilfe!$B$91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3" l="1"/>
  <c r="D3" i="4"/>
  <c r="H2" i="4" l="1"/>
  <c r="W7" i="4" s="1"/>
  <c r="V7" i="4" l="1"/>
  <c r="I7" i="4"/>
  <c r="Y7" i="4"/>
  <c r="K7" i="4"/>
  <c r="M7" i="4"/>
  <c r="Q7" i="4"/>
  <c r="S7" i="4"/>
  <c r="E7" i="4"/>
  <c r="U7" i="4"/>
  <c r="O7" i="4"/>
  <c r="C7" i="4"/>
  <c r="B7" i="4" s="1"/>
  <c r="G7" i="4"/>
  <c r="W8" i="4"/>
  <c r="Q8" i="4" l="1"/>
  <c r="P7" i="4"/>
  <c r="W9" i="4"/>
  <c r="V9" i="4" s="1"/>
  <c r="V8" i="4"/>
  <c r="M8" i="4"/>
  <c r="L7" i="4"/>
  <c r="S8" i="4"/>
  <c r="R7" i="4"/>
  <c r="K8" i="4"/>
  <c r="J7" i="4"/>
  <c r="I8" i="4"/>
  <c r="H7" i="4"/>
  <c r="G8" i="4"/>
  <c r="F7" i="4"/>
  <c r="Y8" i="4"/>
  <c r="X8" i="4" s="1"/>
  <c r="X7" i="4"/>
  <c r="O8" i="4"/>
  <c r="N7" i="4"/>
  <c r="U8" i="4"/>
  <c r="T7" i="4"/>
  <c r="D7" i="4"/>
  <c r="E8" i="4"/>
  <c r="D8" i="4" s="1"/>
  <c r="C8" i="4"/>
  <c r="B8" i="4" s="1"/>
  <c r="W10" i="4"/>
  <c r="V10" i="4" s="1"/>
  <c r="R2" i="2"/>
  <c r="B6" i="2" s="1"/>
  <c r="A6" i="2" s="1"/>
  <c r="Y33" i="1"/>
  <c r="I9" i="4" l="1"/>
  <c r="H8" i="4"/>
  <c r="L8" i="4"/>
  <c r="M9" i="4"/>
  <c r="K9" i="4"/>
  <c r="J8" i="4"/>
  <c r="O9" i="4"/>
  <c r="N8" i="4"/>
  <c r="U9" i="4"/>
  <c r="T8" i="4"/>
  <c r="G9" i="4"/>
  <c r="F8" i="4"/>
  <c r="Y9" i="4"/>
  <c r="R8" i="4"/>
  <c r="S9" i="4"/>
  <c r="Q9" i="4"/>
  <c r="P8" i="4"/>
  <c r="E9" i="4"/>
  <c r="D9" i="4" s="1"/>
  <c r="C9" i="4"/>
  <c r="W11" i="4"/>
  <c r="V11" i="4" s="1"/>
  <c r="P9" i="4" l="1"/>
  <c r="Q10" i="4"/>
  <c r="R9" i="4"/>
  <c r="S10" i="4"/>
  <c r="N9" i="4"/>
  <c r="O10" i="4"/>
  <c r="Y10" i="4"/>
  <c r="X9" i="4"/>
  <c r="J9" i="4"/>
  <c r="K10" i="4"/>
  <c r="L9" i="4"/>
  <c r="M10" i="4"/>
  <c r="C10" i="4"/>
  <c r="B10" i="4" s="1"/>
  <c r="B9" i="4"/>
  <c r="F9" i="4"/>
  <c r="G10" i="4"/>
  <c r="T9" i="4"/>
  <c r="U10" i="4"/>
  <c r="H9" i="4"/>
  <c r="I10" i="4"/>
  <c r="E10" i="4"/>
  <c r="D10" i="4" s="1"/>
  <c r="W12" i="4"/>
  <c r="V12" i="4" s="1"/>
  <c r="C11" i="4"/>
  <c r="B11" i="4" s="1"/>
  <c r="A3" i="2"/>
  <c r="C66" i="3"/>
  <c r="C51" i="3"/>
  <c r="B137" i="3"/>
  <c r="B104" i="3"/>
  <c r="B91" i="3"/>
  <c r="B13" i="3"/>
  <c r="G11" i="4" l="1"/>
  <c r="F10" i="4"/>
  <c r="X10" i="4"/>
  <c r="Y11" i="4"/>
  <c r="N10" i="4"/>
  <c r="O11" i="4"/>
  <c r="H10" i="4"/>
  <c r="I11" i="4"/>
  <c r="L10" i="4"/>
  <c r="M11" i="4"/>
  <c r="R10" i="4"/>
  <c r="S11" i="4"/>
  <c r="P10" i="4"/>
  <c r="Q11" i="4"/>
  <c r="T10" i="4"/>
  <c r="U11" i="4"/>
  <c r="J10" i="4"/>
  <c r="K11" i="4"/>
  <c r="E11" i="4"/>
  <c r="D11" i="4" s="1"/>
  <c r="W13" i="4"/>
  <c r="V13" i="4" s="1"/>
  <c r="C12" i="4"/>
  <c r="B12" i="4" s="1"/>
  <c r="G34" i="1"/>
  <c r="AJ2" i="2"/>
  <c r="I41" i="1"/>
  <c r="H11" i="4" l="1"/>
  <c r="I12" i="4"/>
  <c r="P11" i="4"/>
  <c r="Q12" i="4"/>
  <c r="R11" i="4"/>
  <c r="S12" i="4"/>
  <c r="J11" i="4"/>
  <c r="K12" i="4"/>
  <c r="L11" i="4"/>
  <c r="M12" i="4"/>
  <c r="T11" i="4"/>
  <c r="U12" i="4"/>
  <c r="N11" i="4"/>
  <c r="O12" i="4"/>
  <c r="X11" i="4"/>
  <c r="Y12" i="4"/>
  <c r="F11" i="4"/>
  <c r="G12" i="4"/>
  <c r="E12" i="4"/>
  <c r="D12" i="4" s="1"/>
  <c r="W14" i="4"/>
  <c r="V14" i="4" s="1"/>
  <c r="C13" i="4"/>
  <c r="B13" i="4" s="1"/>
  <c r="B7" i="2"/>
  <c r="G9" i="1"/>
  <c r="G11" i="1" s="1"/>
  <c r="F16" i="1"/>
  <c r="F13" i="1" s="1"/>
  <c r="X41" i="1"/>
  <c r="X12" i="4" l="1"/>
  <c r="Y13" i="4"/>
  <c r="N12" i="4"/>
  <c r="O13" i="4"/>
  <c r="R12" i="4"/>
  <c r="S13" i="4"/>
  <c r="T12" i="4"/>
  <c r="U13" i="4"/>
  <c r="J12" i="4"/>
  <c r="K13" i="4"/>
  <c r="P12" i="4"/>
  <c r="Q13" i="4"/>
  <c r="F12" i="4"/>
  <c r="G13" i="4"/>
  <c r="L12" i="4"/>
  <c r="M13" i="4"/>
  <c r="H12" i="4"/>
  <c r="I13" i="4"/>
  <c r="E13" i="4"/>
  <c r="D13" i="4" s="1"/>
  <c r="W15" i="4"/>
  <c r="V15" i="4" s="1"/>
  <c r="C14" i="4"/>
  <c r="B14" i="4" s="1"/>
  <c r="B8" i="2"/>
  <c r="A7" i="2"/>
  <c r="G13" i="1"/>
  <c r="H13" i="1" s="1"/>
  <c r="G20" i="1"/>
  <c r="G28" i="1"/>
  <c r="G12" i="1"/>
  <c r="F41" i="1" s="1"/>
  <c r="G21" i="1"/>
  <c r="G29" i="1"/>
  <c r="G19" i="1"/>
  <c r="G14" i="1"/>
  <c r="G22" i="1"/>
  <c r="F22" i="1" s="1"/>
  <c r="G30" i="1"/>
  <c r="H30" i="1" s="1"/>
  <c r="G32" i="1"/>
  <c r="G25" i="1"/>
  <c r="G33" i="1"/>
  <c r="H33" i="1" s="1"/>
  <c r="G18" i="1"/>
  <c r="G15" i="1"/>
  <c r="G23" i="1"/>
  <c r="G31" i="1"/>
  <c r="G16" i="1"/>
  <c r="H16" i="1" s="1"/>
  <c r="G24" i="1"/>
  <c r="G17" i="1"/>
  <c r="G26" i="1"/>
  <c r="G27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T13" i="4" l="1"/>
  <c r="U14" i="4"/>
  <c r="F13" i="4"/>
  <c r="G14" i="4"/>
  <c r="R13" i="4"/>
  <c r="S14" i="4"/>
  <c r="L13" i="4"/>
  <c r="M14" i="4"/>
  <c r="P13" i="4"/>
  <c r="Q14" i="4"/>
  <c r="N13" i="4"/>
  <c r="O14" i="4"/>
  <c r="I14" i="4"/>
  <c r="H13" i="4"/>
  <c r="J13" i="4"/>
  <c r="K14" i="4"/>
  <c r="X13" i="4"/>
  <c r="Y14" i="4"/>
  <c r="E14" i="4"/>
  <c r="D14" i="4" s="1"/>
  <c r="W16" i="4"/>
  <c r="V16" i="4" s="1"/>
  <c r="C15" i="4"/>
  <c r="B15" i="4" s="1"/>
  <c r="H23" i="1"/>
  <c r="F23" i="1"/>
  <c r="H14" i="1"/>
  <c r="F14" i="1"/>
  <c r="F27" i="1"/>
  <c r="H27" i="1" s="1"/>
  <c r="F29" i="1"/>
  <c r="H29" i="1" s="1"/>
  <c r="H25" i="1"/>
  <c r="F25" i="1"/>
  <c r="H24" i="1"/>
  <c r="F24" i="1"/>
  <c r="A8" i="2"/>
  <c r="B9" i="2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11" i="1"/>
  <c r="R14" i="4" l="1"/>
  <c r="S15" i="4"/>
  <c r="N14" i="4"/>
  <c r="O15" i="4"/>
  <c r="F14" i="4"/>
  <c r="G15" i="4"/>
  <c r="L14" i="4"/>
  <c r="M15" i="4"/>
  <c r="H14" i="4"/>
  <c r="I15" i="4"/>
  <c r="X14" i="4"/>
  <c r="Y15" i="4"/>
  <c r="P14" i="4"/>
  <c r="Q15" i="4"/>
  <c r="T14" i="4"/>
  <c r="U15" i="4"/>
  <c r="J14" i="4"/>
  <c r="K15" i="4"/>
  <c r="E15" i="4"/>
  <c r="D15" i="4" s="1"/>
  <c r="W17" i="4"/>
  <c r="V17" i="4" s="1"/>
  <c r="C16" i="4"/>
  <c r="B16" i="4" s="1"/>
  <c r="A9" i="2"/>
  <c r="B10" i="2"/>
  <c r="F10" i="1"/>
  <c r="T15" i="4" l="1"/>
  <c r="U16" i="4"/>
  <c r="L15" i="4"/>
  <c r="M16" i="4"/>
  <c r="P15" i="4"/>
  <c r="Q16" i="4"/>
  <c r="F15" i="4"/>
  <c r="G16" i="4"/>
  <c r="X15" i="4"/>
  <c r="Y16" i="4"/>
  <c r="N15" i="4"/>
  <c r="O16" i="4"/>
  <c r="J15" i="4"/>
  <c r="K16" i="4"/>
  <c r="H15" i="4"/>
  <c r="I16" i="4"/>
  <c r="R15" i="4"/>
  <c r="S16" i="4"/>
  <c r="E16" i="4"/>
  <c r="D16" i="4" s="1"/>
  <c r="W18" i="4"/>
  <c r="V18" i="4" s="1"/>
  <c r="C17" i="4"/>
  <c r="B17" i="4" s="1"/>
  <c r="F11" i="1"/>
  <c r="F12" i="1"/>
  <c r="H12" i="1" s="1"/>
  <c r="F28" i="1"/>
  <c r="H28" i="1" s="1"/>
  <c r="B11" i="2"/>
  <c r="A10" i="2"/>
  <c r="F30" i="1"/>
  <c r="F18" i="1"/>
  <c r="H18" i="1" s="1"/>
  <c r="F26" i="1"/>
  <c r="H26" i="1" s="1"/>
  <c r="F33" i="1"/>
  <c r="F32" i="1"/>
  <c r="H32" i="1" s="1"/>
  <c r="F31" i="1"/>
  <c r="H31" i="1" s="1"/>
  <c r="F21" i="1"/>
  <c r="H21" i="1" s="1"/>
  <c r="F20" i="1"/>
  <c r="H20" i="1" s="1"/>
  <c r="H22" i="1"/>
  <c r="F19" i="1"/>
  <c r="H19" i="1" s="1"/>
  <c r="F15" i="1"/>
  <c r="H15" i="1" s="1"/>
  <c r="F17" i="1"/>
  <c r="H17" i="1" s="1"/>
  <c r="J16" i="4" l="1"/>
  <c r="K17" i="4"/>
  <c r="P16" i="4"/>
  <c r="Q17" i="4"/>
  <c r="H16" i="4"/>
  <c r="I17" i="4"/>
  <c r="F16" i="4"/>
  <c r="G17" i="4"/>
  <c r="N16" i="4"/>
  <c r="O17" i="4"/>
  <c r="L16" i="4"/>
  <c r="M17" i="4"/>
  <c r="R16" i="4"/>
  <c r="S17" i="4"/>
  <c r="X16" i="4"/>
  <c r="Y17" i="4"/>
  <c r="T16" i="4"/>
  <c r="U17" i="4"/>
  <c r="E17" i="4"/>
  <c r="D17" i="4" s="1"/>
  <c r="W19" i="4"/>
  <c r="V19" i="4" s="1"/>
  <c r="C18" i="4"/>
  <c r="B18" i="4" s="1"/>
  <c r="H11" i="1"/>
  <c r="F42" i="1" s="1"/>
  <c r="C6" i="2"/>
  <c r="F38" i="1"/>
  <c r="G38" i="1" s="1"/>
  <c r="F39" i="1"/>
  <c r="F36" i="1"/>
  <c r="F37" i="1"/>
  <c r="F35" i="1"/>
  <c r="B12" i="2"/>
  <c r="A11" i="2"/>
  <c r="R17" i="4" l="1"/>
  <c r="S18" i="4"/>
  <c r="H17" i="4"/>
  <c r="I18" i="4"/>
  <c r="X17" i="4"/>
  <c r="Y18" i="4"/>
  <c r="F17" i="4"/>
  <c r="G18" i="4"/>
  <c r="L17" i="4"/>
  <c r="M18" i="4"/>
  <c r="P17" i="4"/>
  <c r="Q18" i="4"/>
  <c r="T17" i="4"/>
  <c r="U18" i="4"/>
  <c r="N17" i="4"/>
  <c r="O18" i="4"/>
  <c r="J17" i="4"/>
  <c r="K18" i="4"/>
  <c r="E18" i="4"/>
  <c r="D18" i="4" s="1"/>
  <c r="W20" i="4"/>
  <c r="V20" i="4" s="1"/>
  <c r="C19" i="4"/>
  <c r="B19" i="4" s="1"/>
  <c r="H38" i="1"/>
  <c r="G39" i="1"/>
  <c r="H39" i="1"/>
  <c r="G37" i="1"/>
  <c r="H37" i="1"/>
  <c r="H35" i="1"/>
  <c r="G35" i="1"/>
  <c r="G36" i="1"/>
  <c r="H36" i="1"/>
  <c r="B13" i="2"/>
  <c r="A12" i="2"/>
  <c r="N18" i="4" l="1"/>
  <c r="O19" i="4"/>
  <c r="F18" i="4"/>
  <c r="G19" i="4"/>
  <c r="T18" i="4"/>
  <c r="U19" i="4"/>
  <c r="X18" i="4"/>
  <c r="Y19" i="4"/>
  <c r="P18" i="4"/>
  <c r="Q19" i="4"/>
  <c r="H18" i="4"/>
  <c r="I19" i="4"/>
  <c r="J18" i="4"/>
  <c r="K19" i="4"/>
  <c r="L18" i="4"/>
  <c r="M19" i="4"/>
  <c r="R18" i="4"/>
  <c r="S19" i="4"/>
  <c r="E19" i="4"/>
  <c r="D19" i="4" s="1"/>
  <c r="W21" i="4"/>
  <c r="V21" i="4" s="1"/>
  <c r="C20" i="4"/>
  <c r="B20" i="4" s="1"/>
  <c r="C12" i="2"/>
  <c r="C11" i="2"/>
  <c r="C8" i="2"/>
  <c r="C7" i="2"/>
  <c r="C9" i="2"/>
  <c r="C13" i="2"/>
  <c r="C10" i="2"/>
  <c r="A13" i="2"/>
  <c r="B14" i="2"/>
  <c r="C14" i="2" s="1"/>
  <c r="L19" i="4" l="1"/>
  <c r="M20" i="4"/>
  <c r="X19" i="4"/>
  <c r="Y20" i="4"/>
  <c r="J19" i="4"/>
  <c r="K20" i="4"/>
  <c r="T19" i="4"/>
  <c r="U20" i="4"/>
  <c r="H19" i="4"/>
  <c r="I20" i="4"/>
  <c r="F19" i="4"/>
  <c r="G20" i="4"/>
  <c r="R19" i="4"/>
  <c r="S20" i="4"/>
  <c r="P19" i="4"/>
  <c r="Q20" i="4"/>
  <c r="N19" i="4"/>
  <c r="O20" i="4"/>
  <c r="E20" i="4"/>
  <c r="D20" i="4" s="1"/>
  <c r="W22" i="4"/>
  <c r="V22" i="4" s="1"/>
  <c r="C21" i="4"/>
  <c r="B21" i="4" s="1"/>
  <c r="B15" i="2"/>
  <c r="C15" i="2" s="1"/>
  <c r="A14" i="2"/>
  <c r="R20" i="4" l="1"/>
  <c r="S21" i="4"/>
  <c r="J20" i="4"/>
  <c r="K21" i="4"/>
  <c r="T20" i="4"/>
  <c r="U21" i="4"/>
  <c r="F20" i="4"/>
  <c r="G21" i="4"/>
  <c r="X20" i="4"/>
  <c r="Y21" i="4"/>
  <c r="P20" i="4"/>
  <c r="Q21" i="4"/>
  <c r="N20" i="4"/>
  <c r="O21" i="4"/>
  <c r="H20" i="4"/>
  <c r="I21" i="4"/>
  <c r="L20" i="4"/>
  <c r="M21" i="4"/>
  <c r="E21" i="4"/>
  <c r="D21" i="4" s="1"/>
  <c r="W23" i="4"/>
  <c r="V23" i="4" s="1"/>
  <c r="C22" i="4"/>
  <c r="B22" i="4" s="1"/>
  <c r="A15" i="2"/>
  <c r="B16" i="2"/>
  <c r="C16" i="2" s="1"/>
  <c r="H21" i="4" l="1"/>
  <c r="I22" i="4"/>
  <c r="F21" i="4"/>
  <c r="G22" i="4"/>
  <c r="T21" i="4"/>
  <c r="U22" i="4"/>
  <c r="P21" i="4"/>
  <c r="Q22" i="4"/>
  <c r="J21" i="4"/>
  <c r="K22" i="4"/>
  <c r="N21" i="4"/>
  <c r="O22" i="4"/>
  <c r="L21" i="4"/>
  <c r="M22" i="4"/>
  <c r="X21" i="4"/>
  <c r="Y22" i="4"/>
  <c r="R21" i="4"/>
  <c r="S22" i="4"/>
  <c r="E22" i="4"/>
  <c r="D22" i="4" s="1"/>
  <c r="W24" i="4"/>
  <c r="V24" i="4" s="1"/>
  <c r="C23" i="4"/>
  <c r="B23" i="4" s="1"/>
  <c r="B17" i="2"/>
  <c r="C17" i="2" s="1"/>
  <c r="A16" i="2"/>
  <c r="X22" i="4" l="1"/>
  <c r="Y23" i="4"/>
  <c r="P22" i="4"/>
  <c r="Q23" i="4"/>
  <c r="L22" i="4"/>
  <c r="M23" i="4"/>
  <c r="N22" i="4"/>
  <c r="O23" i="4"/>
  <c r="F22" i="4"/>
  <c r="G23" i="4"/>
  <c r="T22" i="4"/>
  <c r="U23" i="4"/>
  <c r="R22" i="4"/>
  <c r="S23" i="4"/>
  <c r="J22" i="4"/>
  <c r="K23" i="4"/>
  <c r="H22" i="4"/>
  <c r="I23" i="4"/>
  <c r="E23" i="4"/>
  <c r="D23" i="4" s="1"/>
  <c r="W25" i="4"/>
  <c r="V25" i="4" s="1"/>
  <c r="C24" i="4"/>
  <c r="B24" i="4" s="1"/>
  <c r="B18" i="2"/>
  <c r="C18" i="2" s="1"/>
  <c r="A17" i="2"/>
  <c r="J23" i="4" l="1"/>
  <c r="K24" i="4"/>
  <c r="N23" i="4"/>
  <c r="O24" i="4"/>
  <c r="L23" i="4"/>
  <c r="M24" i="4"/>
  <c r="R23" i="4"/>
  <c r="S24" i="4"/>
  <c r="T23" i="4"/>
  <c r="U24" i="4"/>
  <c r="P23" i="4"/>
  <c r="Q24" i="4"/>
  <c r="H23" i="4"/>
  <c r="I24" i="4"/>
  <c r="F23" i="4"/>
  <c r="G24" i="4"/>
  <c r="X23" i="4"/>
  <c r="Y24" i="4"/>
  <c r="E24" i="4"/>
  <c r="D24" i="4" s="1"/>
  <c r="W26" i="4"/>
  <c r="V26" i="4" s="1"/>
  <c r="C25" i="4"/>
  <c r="B25" i="4" s="1"/>
  <c r="B19" i="2"/>
  <c r="C19" i="2" s="1"/>
  <c r="A18" i="2"/>
  <c r="F24" i="4" l="1"/>
  <c r="G25" i="4"/>
  <c r="R24" i="4"/>
  <c r="S25" i="4"/>
  <c r="L24" i="4"/>
  <c r="M25" i="4"/>
  <c r="P24" i="4"/>
  <c r="Q25" i="4"/>
  <c r="N24" i="4"/>
  <c r="O25" i="4"/>
  <c r="H24" i="4"/>
  <c r="I25" i="4"/>
  <c r="X24" i="4"/>
  <c r="Y25" i="4"/>
  <c r="T24" i="4"/>
  <c r="U25" i="4"/>
  <c r="J24" i="4"/>
  <c r="K25" i="4"/>
  <c r="E25" i="4"/>
  <c r="D25" i="4" s="1"/>
  <c r="W27" i="4"/>
  <c r="V27" i="4" s="1"/>
  <c r="C26" i="4"/>
  <c r="B26" i="4" s="1"/>
  <c r="B20" i="2"/>
  <c r="C20" i="2" s="1"/>
  <c r="A19" i="2"/>
  <c r="T25" i="4" l="1"/>
  <c r="U26" i="4"/>
  <c r="P25" i="4"/>
  <c r="Q26" i="4"/>
  <c r="L25" i="4"/>
  <c r="M26" i="4"/>
  <c r="H25" i="4"/>
  <c r="I26" i="4"/>
  <c r="R25" i="4"/>
  <c r="S26" i="4"/>
  <c r="X25" i="4"/>
  <c r="Y26" i="4"/>
  <c r="J25" i="4"/>
  <c r="K26" i="4"/>
  <c r="N25" i="4"/>
  <c r="O26" i="4"/>
  <c r="F25" i="4"/>
  <c r="G26" i="4"/>
  <c r="E26" i="4"/>
  <c r="D26" i="4" s="1"/>
  <c r="W28" i="4"/>
  <c r="V28" i="4" s="1"/>
  <c r="C27" i="4"/>
  <c r="B27" i="4" s="1"/>
  <c r="B21" i="2"/>
  <c r="C21" i="2" s="1"/>
  <c r="A20" i="2"/>
  <c r="N26" i="4" l="1"/>
  <c r="O27" i="4"/>
  <c r="H26" i="4"/>
  <c r="I27" i="4"/>
  <c r="F26" i="4"/>
  <c r="G27" i="4"/>
  <c r="R26" i="4"/>
  <c r="S27" i="4"/>
  <c r="T26" i="4"/>
  <c r="U27" i="4"/>
  <c r="J26" i="4"/>
  <c r="K27" i="4"/>
  <c r="L26" i="4"/>
  <c r="M27" i="4"/>
  <c r="X26" i="4"/>
  <c r="Y27" i="4"/>
  <c r="P26" i="4"/>
  <c r="Q27" i="4"/>
  <c r="E27" i="4"/>
  <c r="D27" i="4" s="1"/>
  <c r="W29" i="4"/>
  <c r="V29" i="4" s="1"/>
  <c r="C28" i="4"/>
  <c r="B28" i="4" s="1"/>
  <c r="B22" i="2"/>
  <c r="C22" i="2" s="1"/>
  <c r="A21" i="2"/>
  <c r="F27" i="4" l="1"/>
  <c r="G28" i="4"/>
  <c r="R27" i="4"/>
  <c r="S28" i="4"/>
  <c r="L27" i="4"/>
  <c r="M28" i="4"/>
  <c r="J27" i="4"/>
  <c r="K28" i="4"/>
  <c r="H27" i="4"/>
  <c r="I28" i="4"/>
  <c r="X27" i="4"/>
  <c r="Y28" i="4"/>
  <c r="P27" i="4"/>
  <c r="Q28" i="4"/>
  <c r="T27" i="4"/>
  <c r="U28" i="4"/>
  <c r="N27" i="4"/>
  <c r="O28" i="4"/>
  <c r="E28" i="4"/>
  <c r="D28" i="4" s="1"/>
  <c r="W30" i="4"/>
  <c r="V30" i="4" s="1"/>
  <c r="C29" i="4"/>
  <c r="B29" i="4" s="1"/>
  <c r="B23" i="2"/>
  <c r="C23" i="2" s="1"/>
  <c r="A22" i="2"/>
  <c r="L28" i="4" l="1"/>
  <c r="M29" i="4"/>
  <c r="T28" i="4"/>
  <c r="U29" i="4"/>
  <c r="J28" i="4"/>
  <c r="K29" i="4"/>
  <c r="P28" i="4"/>
  <c r="Q29" i="4"/>
  <c r="X28" i="4"/>
  <c r="Y29" i="4"/>
  <c r="R28" i="4"/>
  <c r="S29" i="4"/>
  <c r="N28" i="4"/>
  <c r="O29" i="4"/>
  <c r="H28" i="4"/>
  <c r="I29" i="4"/>
  <c r="F28" i="4"/>
  <c r="G29" i="4"/>
  <c r="E29" i="4"/>
  <c r="D29" i="4" s="1"/>
  <c r="W31" i="4"/>
  <c r="V31" i="4" s="1"/>
  <c r="C30" i="4"/>
  <c r="B30" i="4" s="1"/>
  <c r="B24" i="2"/>
  <c r="C24" i="2" s="1"/>
  <c r="A23" i="2"/>
  <c r="P29" i="4" l="1"/>
  <c r="Q30" i="4"/>
  <c r="T29" i="4"/>
  <c r="U30" i="4"/>
  <c r="N29" i="4"/>
  <c r="O30" i="4"/>
  <c r="R29" i="4"/>
  <c r="S30" i="4"/>
  <c r="F29" i="4"/>
  <c r="G30" i="4"/>
  <c r="X29" i="4"/>
  <c r="Y30" i="4"/>
  <c r="L29" i="4"/>
  <c r="M30" i="4"/>
  <c r="H29" i="4"/>
  <c r="I30" i="4"/>
  <c r="J29" i="4"/>
  <c r="K30" i="4"/>
  <c r="E30" i="4"/>
  <c r="D30" i="4" s="1"/>
  <c r="W32" i="4"/>
  <c r="V32" i="4" s="1"/>
  <c r="C31" i="4"/>
  <c r="B31" i="4" s="1"/>
  <c r="A24" i="2"/>
  <c r="B25" i="2"/>
  <c r="C25" i="2" s="1"/>
  <c r="H30" i="4" l="1"/>
  <c r="I31" i="4"/>
  <c r="L30" i="4"/>
  <c r="M31" i="4"/>
  <c r="R30" i="4"/>
  <c r="S31" i="4"/>
  <c r="N30" i="4"/>
  <c r="O31" i="4"/>
  <c r="X30" i="4"/>
  <c r="Y31" i="4"/>
  <c r="T30" i="4"/>
  <c r="U31" i="4"/>
  <c r="J30" i="4"/>
  <c r="K31" i="4"/>
  <c r="F30" i="4"/>
  <c r="G31" i="4"/>
  <c r="P30" i="4"/>
  <c r="Q31" i="4"/>
  <c r="E31" i="4"/>
  <c r="D31" i="4" s="1"/>
  <c r="W33" i="4"/>
  <c r="V33" i="4" s="1"/>
  <c r="C32" i="4"/>
  <c r="B32" i="4" s="1"/>
  <c r="A25" i="2"/>
  <c r="B26" i="2"/>
  <c r="C26" i="2" s="1"/>
  <c r="P31" i="4" l="1"/>
  <c r="Q32" i="4"/>
  <c r="R31" i="4"/>
  <c r="S32" i="4"/>
  <c r="H31" i="4"/>
  <c r="I32" i="4"/>
  <c r="F31" i="4"/>
  <c r="G32" i="4"/>
  <c r="N31" i="4"/>
  <c r="O32" i="4"/>
  <c r="J31" i="4"/>
  <c r="K32" i="4"/>
  <c r="T31" i="4"/>
  <c r="U32" i="4"/>
  <c r="L31" i="4"/>
  <c r="M32" i="4"/>
  <c r="X31" i="4"/>
  <c r="Y32" i="4"/>
  <c r="E32" i="4"/>
  <c r="D32" i="4" s="1"/>
  <c r="W34" i="4"/>
  <c r="V34" i="4" s="1"/>
  <c r="C33" i="4"/>
  <c r="B33" i="4" s="1"/>
  <c r="B27" i="2"/>
  <c r="C27" i="2" s="1"/>
  <c r="A26" i="2"/>
  <c r="X32" i="4" l="1"/>
  <c r="Y33" i="4"/>
  <c r="P32" i="4"/>
  <c r="Q33" i="4"/>
  <c r="H32" i="4"/>
  <c r="I33" i="4"/>
  <c r="L32" i="4"/>
  <c r="M33" i="4"/>
  <c r="F32" i="4"/>
  <c r="G33" i="4"/>
  <c r="T32" i="4"/>
  <c r="U33" i="4"/>
  <c r="J32" i="4"/>
  <c r="K33" i="4"/>
  <c r="R32" i="4"/>
  <c r="S33" i="4"/>
  <c r="N32" i="4"/>
  <c r="O33" i="4"/>
  <c r="E33" i="4"/>
  <c r="D33" i="4" s="1"/>
  <c r="W35" i="4"/>
  <c r="V35" i="4" s="1"/>
  <c r="C34" i="4"/>
  <c r="B34" i="4" s="1"/>
  <c r="B28" i="2"/>
  <c r="C28" i="2" s="1"/>
  <c r="A27" i="2"/>
  <c r="F33" i="4" l="1"/>
  <c r="G34" i="4"/>
  <c r="X33" i="4"/>
  <c r="Y34" i="4"/>
  <c r="R33" i="4"/>
  <c r="S34" i="4"/>
  <c r="L33" i="4"/>
  <c r="M34" i="4"/>
  <c r="J33" i="4"/>
  <c r="K34" i="4"/>
  <c r="H33" i="4"/>
  <c r="I34" i="4"/>
  <c r="T33" i="4"/>
  <c r="U34" i="4"/>
  <c r="P33" i="4"/>
  <c r="Q34" i="4"/>
  <c r="N33" i="4"/>
  <c r="O34" i="4"/>
  <c r="E34" i="4"/>
  <c r="W36" i="4"/>
  <c r="C35" i="4"/>
  <c r="B35" i="4" s="1"/>
  <c r="B29" i="2"/>
  <c r="C29" i="2" s="1"/>
  <c r="A28" i="2"/>
  <c r="J34" i="4" l="1"/>
  <c r="K35" i="4"/>
  <c r="L34" i="4"/>
  <c r="M35" i="4"/>
  <c r="R34" i="4"/>
  <c r="S35" i="4"/>
  <c r="P34" i="4"/>
  <c r="Q35" i="4"/>
  <c r="T34" i="4"/>
  <c r="U35" i="4"/>
  <c r="W37" i="4"/>
  <c r="V37" i="4" s="1"/>
  <c r="V36" i="4"/>
  <c r="W39" i="4"/>
  <c r="H34" i="4"/>
  <c r="I35" i="4"/>
  <c r="X34" i="4"/>
  <c r="Y35" i="4"/>
  <c r="E35" i="4"/>
  <c r="E39" i="4" s="1"/>
  <c r="D34" i="4"/>
  <c r="N34" i="4"/>
  <c r="O35" i="4"/>
  <c r="F34" i="4"/>
  <c r="G35" i="4"/>
  <c r="C36" i="4"/>
  <c r="B36" i="4" s="1"/>
  <c r="B30" i="2"/>
  <c r="C30" i="2" s="1"/>
  <c r="A29" i="2"/>
  <c r="F35" i="4" l="1"/>
  <c r="G36" i="4"/>
  <c r="H35" i="4"/>
  <c r="I36" i="4"/>
  <c r="P35" i="4"/>
  <c r="Q36" i="4"/>
  <c r="L35" i="4"/>
  <c r="M36" i="4"/>
  <c r="R35" i="4"/>
  <c r="S36" i="4"/>
  <c r="N35" i="4"/>
  <c r="O36" i="4"/>
  <c r="J35" i="4"/>
  <c r="K36" i="4"/>
  <c r="E36" i="4"/>
  <c r="D35" i="4"/>
  <c r="T35" i="4"/>
  <c r="U36" i="4"/>
  <c r="X35" i="4"/>
  <c r="Y36" i="4"/>
  <c r="C37" i="4"/>
  <c r="B37" i="4" s="1"/>
  <c r="B31" i="2"/>
  <c r="C31" i="2" s="1"/>
  <c r="A30" i="2"/>
  <c r="M37" i="4" l="1"/>
  <c r="L37" i="4" s="1"/>
  <c r="L36" i="4"/>
  <c r="M39" i="4"/>
  <c r="P36" i="4"/>
  <c r="Q37" i="4"/>
  <c r="H36" i="4"/>
  <c r="I37" i="4"/>
  <c r="H37" i="4" s="1"/>
  <c r="I39" i="4"/>
  <c r="X36" i="4"/>
  <c r="Y37" i="4"/>
  <c r="N36" i="4"/>
  <c r="O37" i="4"/>
  <c r="T36" i="4"/>
  <c r="U37" i="4"/>
  <c r="D36" i="4"/>
  <c r="E37" i="4"/>
  <c r="D37" i="4" s="1"/>
  <c r="J36" i="4"/>
  <c r="K37" i="4"/>
  <c r="S37" i="4"/>
  <c r="R37" i="4" s="1"/>
  <c r="R36" i="4"/>
  <c r="S39" i="4"/>
  <c r="F36" i="4"/>
  <c r="G37" i="4"/>
  <c r="C39" i="4"/>
  <c r="B32" i="2"/>
  <c r="C32" i="2" s="1"/>
  <c r="A31" i="2"/>
  <c r="F37" i="4" l="1"/>
  <c r="G39" i="4"/>
  <c r="P37" i="4"/>
  <c r="Q39" i="4"/>
  <c r="T37" i="4"/>
  <c r="U39" i="4"/>
  <c r="N37" i="4"/>
  <c r="O39" i="4"/>
  <c r="J37" i="4"/>
  <c r="K39" i="4"/>
  <c r="X37" i="4"/>
  <c r="Y39" i="4"/>
  <c r="B33" i="2"/>
  <c r="C33" i="2" s="1"/>
  <c r="A32" i="2"/>
  <c r="Z39" i="4" l="1"/>
  <c r="B34" i="2"/>
  <c r="C34" i="2" s="1"/>
  <c r="A33" i="2"/>
  <c r="B35" i="2" l="1"/>
  <c r="C35" i="2" s="1"/>
  <c r="A34" i="2"/>
  <c r="B36" i="2" l="1"/>
  <c r="C36" i="2" s="1"/>
  <c r="A35" i="2"/>
  <c r="B38" i="2" l="1"/>
  <c r="A36" i="2"/>
  <c r="E6" i="2"/>
  <c r="F6" i="2" l="1"/>
  <c r="E7" i="2"/>
  <c r="F7" i="2" s="1"/>
  <c r="D6" i="2"/>
  <c r="E8" i="2" l="1"/>
  <c r="F8" i="2" s="1"/>
  <c r="D7" i="2"/>
  <c r="D8" i="2" l="1"/>
  <c r="E9" i="2"/>
  <c r="F9" i="2" s="1"/>
  <c r="E10" i="2" l="1"/>
  <c r="F10" i="2" s="1"/>
  <c r="D9" i="2"/>
  <c r="E11" i="2" l="1"/>
  <c r="F11" i="2" s="1"/>
  <c r="D10" i="2"/>
  <c r="E12" i="2" l="1"/>
  <c r="F12" i="2" s="1"/>
  <c r="D11" i="2"/>
  <c r="E13" i="2" l="1"/>
  <c r="F13" i="2" s="1"/>
  <c r="D12" i="2"/>
  <c r="E14" i="2" l="1"/>
  <c r="F14" i="2" s="1"/>
  <c r="D13" i="2"/>
  <c r="E15" i="2" l="1"/>
  <c r="F15" i="2" s="1"/>
  <c r="D14" i="2"/>
  <c r="E16" i="2" l="1"/>
  <c r="F16" i="2" s="1"/>
  <c r="D15" i="2"/>
  <c r="E17" i="2" l="1"/>
  <c r="F17" i="2" s="1"/>
  <c r="D16" i="2"/>
  <c r="E18" i="2" l="1"/>
  <c r="F18" i="2" s="1"/>
  <c r="D17" i="2"/>
  <c r="E19" i="2" l="1"/>
  <c r="F19" i="2" s="1"/>
  <c r="D18" i="2"/>
  <c r="E20" i="2" l="1"/>
  <c r="F20" i="2" s="1"/>
  <c r="D19" i="2"/>
  <c r="E21" i="2" l="1"/>
  <c r="F21" i="2" s="1"/>
  <c r="D20" i="2"/>
  <c r="E22" i="2" l="1"/>
  <c r="F22" i="2" s="1"/>
  <c r="D21" i="2"/>
  <c r="E23" i="2" l="1"/>
  <c r="F23" i="2" s="1"/>
  <c r="D22" i="2"/>
  <c r="E24" i="2" l="1"/>
  <c r="F24" i="2" s="1"/>
  <c r="D23" i="2"/>
  <c r="E25" i="2" l="1"/>
  <c r="F25" i="2" s="1"/>
  <c r="D24" i="2"/>
  <c r="E26" i="2" l="1"/>
  <c r="F26" i="2" s="1"/>
  <c r="D25" i="2"/>
  <c r="E27" i="2" l="1"/>
  <c r="F27" i="2" s="1"/>
  <c r="D26" i="2"/>
  <c r="E28" i="2" l="1"/>
  <c r="F28" i="2" s="1"/>
  <c r="D27" i="2"/>
  <c r="E29" i="2" l="1"/>
  <c r="F29" i="2" s="1"/>
  <c r="D28" i="2"/>
  <c r="E30" i="2" l="1"/>
  <c r="F30" i="2" s="1"/>
  <c r="D29" i="2"/>
  <c r="E31" i="2" l="1"/>
  <c r="F31" i="2" s="1"/>
  <c r="D30" i="2"/>
  <c r="E32" i="2" l="1"/>
  <c r="F32" i="2" s="1"/>
  <c r="D31" i="2"/>
  <c r="E33" i="2" l="1"/>
  <c r="D32" i="2"/>
  <c r="F33" i="2" l="1"/>
  <c r="E34" i="2"/>
  <c r="D33" i="2"/>
  <c r="F34" i="2" l="1"/>
  <c r="E38" i="2"/>
  <c r="H6" i="2"/>
  <c r="I6" i="2" s="1"/>
  <c r="D34" i="2"/>
  <c r="G6" i="2" l="1"/>
  <c r="H7" i="2"/>
  <c r="I7" i="2" s="1"/>
  <c r="G7" i="2" l="1"/>
  <c r="H8" i="2"/>
  <c r="I8" i="2" s="1"/>
  <c r="H9" i="2" l="1"/>
  <c r="I9" i="2" s="1"/>
  <c r="G8" i="2"/>
  <c r="H10" i="2" l="1"/>
  <c r="I10" i="2" s="1"/>
  <c r="G9" i="2"/>
  <c r="G10" i="2" l="1"/>
  <c r="H11" i="2"/>
  <c r="I11" i="2" s="1"/>
  <c r="G11" i="2" l="1"/>
  <c r="H12" i="2"/>
  <c r="I12" i="2" s="1"/>
  <c r="G12" i="2" l="1"/>
  <c r="H13" i="2"/>
  <c r="I13" i="2" s="1"/>
  <c r="G13" i="2" l="1"/>
  <c r="H14" i="2"/>
  <c r="I14" i="2" s="1"/>
  <c r="G14" i="2" l="1"/>
  <c r="H15" i="2"/>
  <c r="I15" i="2" s="1"/>
  <c r="G15" i="2" l="1"/>
  <c r="H16" i="2"/>
  <c r="I16" i="2" s="1"/>
  <c r="H17" i="2" l="1"/>
  <c r="I17" i="2" s="1"/>
  <c r="G16" i="2"/>
  <c r="G17" i="2" l="1"/>
  <c r="H18" i="2"/>
  <c r="I18" i="2" s="1"/>
  <c r="G18" i="2" l="1"/>
  <c r="H19" i="2"/>
  <c r="I19" i="2" s="1"/>
  <c r="H20" i="2"/>
  <c r="I20" i="2" s="1"/>
  <c r="G19" i="2"/>
  <c r="H21" i="2" l="1"/>
  <c r="I21" i="2" s="1"/>
  <c r="G20" i="2"/>
  <c r="H22" i="2" l="1"/>
  <c r="I22" i="2" s="1"/>
  <c r="G21" i="2"/>
  <c r="H23" i="2" l="1"/>
  <c r="I23" i="2" s="1"/>
  <c r="G22" i="2"/>
  <c r="H24" i="2" l="1"/>
  <c r="I24" i="2" s="1"/>
  <c r="G23" i="2"/>
  <c r="H25" i="2" l="1"/>
  <c r="I25" i="2" s="1"/>
  <c r="G24" i="2"/>
  <c r="H26" i="2" l="1"/>
  <c r="I26" i="2" s="1"/>
  <c r="G25" i="2"/>
  <c r="H27" i="2" l="1"/>
  <c r="I27" i="2" s="1"/>
  <c r="G26" i="2"/>
  <c r="H28" i="2" l="1"/>
  <c r="I28" i="2" s="1"/>
  <c r="G27" i="2"/>
  <c r="H29" i="2" l="1"/>
  <c r="I29" i="2" s="1"/>
  <c r="G28" i="2"/>
  <c r="H30" i="2" l="1"/>
  <c r="I30" i="2" s="1"/>
  <c r="G29" i="2"/>
  <c r="H31" i="2" l="1"/>
  <c r="I31" i="2" s="1"/>
  <c r="G30" i="2"/>
  <c r="H32" i="2" l="1"/>
  <c r="I32" i="2" s="1"/>
  <c r="G31" i="2"/>
  <c r="H33" i="2" l="1"/>
  <c r="I33" i="2" s="1"/>
  <c r="G32" i="2"/>
  <c r="G33" i="2" l="1"/>
  <c r="H34" i="2"/>
  <c r="I34" i="2" s="1"/>
  <c r="H35" i="2" l="1"/>
  <c r="I35" i="2" s="1"/>
  <c r="G34" i="2"/>
  <c r="G35" i="2" l="1"/>
  <c r="H36" i="2"/>
  <c r="I36" i="2" s="1"/>
  <c r="H38" i="2" l="1"/>
  <c r="G36" i="2"/>
  <c r="K6" i="2"/>
  <c r="L6" i="2" s="1"/>
  <c r="K7" i="2" l="1"/>
  <c r="L7" i="2" s="1"/>
  <c r="J6" i="2"/>
  <c r="K8" i="2" l="1"/>
  <c r="L8" i="2" s="1"/>
  <c r="J7" i="2"/>
  <c r="K9" i="2" l="1"/>
  <c r="L9" i="2" s="1"/>
  <c r="J8" i="2"/>
  <c r="J9" i="2" l="1"/>
  <c r="K10" i="2"/>
  <c r="L10" i="2" s="1"/>
  <c r="J10" i="2" l="1"/>
  <c r="K11" i="2"/>
  <c r="L11" i="2" s="1"/>
  <c r="J11" i="2" l="1"/>
  <c r="K12" i="2"/>
  <c r="L12" i="2" s="1"/>
  <c r="K13" i="2" l="1"/>
  <c r="L13" i="2" s="1"/>
  <c r="J12" i="2"/>
  <c r="K14" i="2" l="1"/>
  <c r="L14" i="2" s="1"/>
  <c r="J13" i="2"/>
  <c r="K15" i="2" l="1"/>
  <c r="L15" i="2" s="1"/>
  <c r="J14" i="2"/>
  <c r="K16" i="2" l="1"/>
  <c r="L16" i="2" s="1"/>
  <c r="J15" i="2"/>
  <c r="J16" i="2" l="1"/>
  <c r="K17" i="2"/>
  <c r="L17" i="2" s="1"/>
  <c r="J17" i="2" l="1"/>
  <c r="K18" i="2"/>
  <c r="L18" i="2" s="1"/>
  <c r="J18" i="2" l="1"/>
  <c r="K19" i="2"/>
  <c r="L19" i="2" s="1"/>
  <c r="J19" i="2" l="1"/>
  <c r="K20" i="2"/>
  <c r="L20" i="2" s="1"/>
  <c r="J20" i="2" l="1"/>
  <c r="K21" i="2"/>
  <c r="L21" i="2" s="1"/>
  <c r="K22" i="2" l="1"/>
  <c r="L22" i="2" s="1"/>
  <c r="J21" i="2"/>
  <c r="K23" i="2" l="1"/>
  <c r="L23" i="2" s="1"/>
  <c r="J22" i="2"/>
  <c r="K24" i="2" l="1"/>
  <c r="L24" i="2" s="1"/>
  <c r="J23" i="2"/>
  <c r="J24" i="2" l="1"/>
  <c r="K25" i="2"/>
  <c r="L25" i="2" s="1"/>
  <c r="J25" i="2" l="1"/>
  <c r="K26" i="2"/>
  <c r="L26" i="2" s="1"/>
  <c r="K27" i="2" l="1"/>
  <c r="L27" i="2" s="1"/>
  <c r="J26" i="2"/>
  <c r="K28" i="2" l="1"/>
  <c r="L28" i="2" s="1"/>
  <c r="J27" i="2"/>
  <c r="K29" i="2" l="1"/>
  <c r="L29" i="2" s="1"/>
  <c r="J28" i="2"/>
  <c r="K30" i="2" l="1"/>
  <c r="L30" i="2" s="1"/>
  <c r="J29" i="2"/>
  <c r="K31" i="2" l="1"/>
  <c r="L31" i="2" s="1"/>
  <c r="J30" i="2"/>
  <c r="K32" i="2" l="1"/>
  <c r="L32" i="2" s="1"/>
  <c r="J31" i="2"/>
  <c r="K33" i="2" l="1"/>
  <c r="L33" i="2" s="1"/>
  <c r="J32" i="2"/>
  <c r="J33" i="2" l="1"/>
  <c r="K34" i="2"/>
  <c r="L34" i="2" s="1"/>
  <c r="K35" i="2" l="1"/>
  <c r="L35" i="2" s="1"/>
  <c r="J34" i="2"/>
  <c r="K38" i="2" l="1"/>
  <c r="N6" i="2"/>
  <c r="O6" i="2" s="1"/>
  <c r="J35" i="2"/>
  <c r="M6" i="2" l="1"/>
  <c r="N7" i="2"/>
  <c r="O7" i="2" s="1"/>
  <c r="N8" i="2" l="1"/>
  <c r="O8" i="2" s="1"/>
  <c r="M7" i="2"/>
  <c r="M8" i="2" l="1"/>
  <c r="N9" i="2"/>
  <c r="O9" i="2" s="1"/>
  <c r="M9" i="2" l="1"/>
  <c r="N10" i="2"/>
  <c r="O10" i="2" s="1"/>
  <c r="N11" i="2" l="1"/>
  <c r="O11" i="2" s="1"/>
  <c r="M10" i="2"/>
  <c r="N12" i="2" l="1"/>
  <c r="O12" i="2" s="1"/>
  <c r="M11" i="2"/>
  <c r="N13" i="2" l="1"/>
  <c r="O13" i="2" s="1"/>
  <c r="M12" i="2"/>
  <c r="N14" i="2" l="1"/>
  <c r="O14" i="2" s="1"/>
  <c r="M13" i="2"/>
  <c r="N15" i="2" l="1"/>
  <c r="O15" i="2" s="1"/>
  <c r="M14" i="2"/>
  <c r="N16" i="2" l="1"/>
  <c r="O16" i="2" s="1"/>
  <c r="M15" i="2"/>
  <c r="N17" i="2" l="1"/>
  <c r="O17" i="2" s="1"/>
  <c r="M16" i="2"/>
  <c r="N18" i="2" l="1"/>
  <c r="O18" i="2" s="1"/>
  <c r="M17" i="2"/>
  <c r="N19" i="2" l="1"/>
  <c r="O19" i="2" s="1"/>
  <c r="M18" i="2"/>
  <c r="N20" i="2" l="1"/>
  <c r="O20" i="2" s="1"/>
  <c r="M19" i="2"/>
  <c r="N21" i="2" l="1"/>
  <c r="O21" i="2" s="1"/>
  <c r="M20" i="2"/>
  <c r="N22" i="2" l="1"/>
  <c r="O22" i="2" s="1"/>
  <c r="M21" i="2"/>
  <c r="N23" i="2" l="1"/>
  <c r="O23" i="2" s="1"/>
  <c r="M22" i="2"/>
  <c r="N24" i="2" l="1"/>
  <c r="O24" i="2" s="1"/>
  <c r="M23" i="2"/>
  <c r="N25" i="2" l="1"/>
  <c r="O25" i="2" s="1"/>
  <c r="M24" i="2"/>
  <c r="N26" i="2" l="1"/>
  <c r="O26" i="2" s="1"/>
  <c r="M25" i="2"/>
  <c r="N27" i="2" l="1"/>
  <c r="O27" i="2" s="1"/>
  <c r="M26" i="2"/>
  <c r="N28" i="2" l="1"/>
  <c r="O28" i="2" s="1"/>
  <c r="M27" i="2"/>
  <c r="N29" i="2" l="1"/>
  <c r="O29" i="2" s="1"/>
  <c r="M28" i="2"/>
  <c r="N30" i="2" l="1"/>
  <c r="O30" i="2" s="1"/>
  <c r="M29" i="2"/>
  <c r="N31" i="2" l="1"/>
  <c r="O31" i="2" s="1"/>
  <c r="M30" i="2"/>
  <c r="N32" i="2" l="1"/>
  <c r="O32" i="2" s="1"/>
  <c r="M31" i="2"/>
  <c r="N33" i="2" l="1"/>
  <c r="O33" i="2" s="1"/>
  <c r="M32" i="2"/>
  <c r="M33" i="2" l="1"/>
  <c r="N34" i="2"/>
  <c r="O34" i="2" s="1"/>
  <c r="N35" i="2" l="1"/>
  <c r="O35" i="2" s="1"/>
  <c r="M34" i="2"/>
  <c r="N36" i="2" l="1"/>
  <c r="M35" i="2"/>
  <c r="N38" i="2" l="1"/>
  <c r="O36" i="2"/>
  <c r="Q6" i="2"/>
  <c r="R6" i="2" s="1"/>
  <c r="M36" i="2"/>
  <c r="Q7" i="2" l="1"/>
  <c r="R7" i="2" s="1"/>
  <c r="P6" i="2"/>
  <c r="Q8" i="2" l="1"/>
  <c r="R8" i="2" s="1"/>
  <c r="P7" i="2"/>
  <c r="Q9" i="2" l="1"/>
  <c r="R9" i="2" s="1"/>
  <c r="P8" i="2"/>
  <c r="P9" i="2" l="1"/>
  <c r="Q10" i="2"/>
  <c r="R10" i="2" s="1"/>
  <c r="Q11" i="2" l="1"/>
  <c r="R11" i="2" s="1"/>
  <c r="P10" i="2"/>
  <c r="Q12" i="2" l="1"/>
  <c r="R12" i="2" s="1"/>
  <c r="P11" i="2"/>
  <c r="P12" i="2" l="1"/>
  <c r="Q13" i="2"/>
  <c r="R13" i="2" s="1"/>
  <c r="P13" i="2" l="1"/>
  <c r="Q14" i="2"/>
  <c r="R14" i="2" s="1"/>
  <c r="Q15" i="2" l="1"/>
  <c r="R15" i="2" s="1"/>
  <c r="P14" i="2"/>
  <c r="Q16" i="2" l="1"/>
  <c r="R16" i="2" s="1"/>
  <c r="P15" i="2"/>
  <c r="Q17" i="2" l="1"/>
  <c r="R17" i="2" s="1"/>
  <c r="P16" i="2"/>
  <c r="P17" i="2" l="1"/>
  <c r="Q18" i="2"/>
  <c r="R18" i="2" s="1"/>
  <c r="Q19" i="2" l="1"/>
  <c r="R19" i="2" s="1"/>
  <c r="P18" i="2"/>
  <c r="Q20" i="2" l="1"/>
  <c r="R20" i="2" s="1"/>
  <c r="P19" i="2"/>
  <c r="Q21" i="2" l="1"/>
  <c r="R21" i="2" s="1"/>
  <c r="P20" i="2"/>
  <c r="Q22" i="2" l="1"/>
  <c r="R22" i="2" s="1"/>
  <c r="P21" i="2"/>
  <c r="Q23" i="2" l="1"/>
  <c r="R23" i="2" s="1"/>
  <c r="P22" i="2"/>
  <c r="Q24" i="2" l="1"/>
  <c r="R24" i="2" s="1"/>
  <c r="P23" i="2"/>
  <c r="Q25" i="2" l="1"/>
  <c r="R25" i="2" s="1"/>
  <c r="P24" i="2"/>
  <c r="Q26" i="2" l="1"/>
  <c r="R26" i="2" s="1"/>
  <c r="P25" i="2"/>
  <c r="Q27" i="2" l="1"/>
  <c r="R27" i="2" s="1"/>
  <c r="P26" i="2"/>
  <c r="Q28" i="2" l="1"/>
  <c r="R28" i="2" s="1"/>
  <c r="P27" i="2"/>
  <c r="Q29" i="2" l="1"/>
  <c r="R29" i="2" s="1"/>
  <c r="P28" i="2"/>
  <c r="Q30" i="2" l="1"/>
  <c r="R30" i="2" s="1"/>
  <c r="P29" i="2"/>
  <c r="Q31" i="2" l="1"/>
  <c r="R31" i="2" s="1"/>
  <c r="P30" i="2"/>
  <c r="Q32" i="2" l="1"/>
  <c r="R32" i="2" s="1"/>
  <c r="P31" i="2"/>
  <c r="Q33" i="2" l="1"/>
  <c r="R33" i="2" s="1"/>
  <c r="P32" i="2"/>
  <c r="Q34" i="2" l="1"/>
  <c r="R34" i="2" s="1"/>
  <c r="P33" i="2"/>
  <c r="P34" i="2" l="1"/>
  <c r="Q35" i="2"/>
  <c r="R35" i="2" s="1"/>
  <c r="Q38" i="2" l="1"/>
  <c r="T6" i="2"/>
  <c r="U6" i="2" s="1"/>
  <c r="P35" i="2"/>
  <c r="T7" i="2" l="1"/>
  <c r="U7" i="2" s="1"/>
  <c r="S6" i="2"/>
  <c r="S7" i="2" l="1"/>
  <c r="T8" i="2"/>
  <c r="U8" i="2" s="1"/>
  <c r="S8" i="2" l="1"/>
  <c r="T9" i="2"/>
  <c r="U9" i="2" s="1"/>
  <c r="T10" i="2" l="1"/>
  <c r="U10" i="2" s="1"/>
  <c r="S9" i="2"/>
  <c r="T11" i="2" l="1"/>
  <c r="U11" i="2" s="1"/>
  <c r="S10" i="2"/>
  <c r="T12" i="2" l="1"/>
  <c r="U12" i="2" s="1"/>
  <c r="S11" i="2"/>
  <c r="T13" i="2" l="1"/>
  <c r="U13" i="2" s="1"/>
  <c r="S12" i="2"/>
  <c r="T14" i="2" l="1"/>
  <c r="U14" i="2" s="1"/>
  <c r="S13" i="2"/>
  <c r="T15" i="2" l="1"/>
  <c r="U15" i="2" s="1"/>
  <c r="S14" i="2"/>
  <c r="T16" i="2" l="1"/>
  <c r="U16" i="2" s="1"/>
  <c r="S15" i="2"/>
  <c r="T17" i="2" l="1"/>
  <c r="U17" i="2" s="1"/>
  <c r="S16" i="2"/>
  <c r="S17" i="2" l="1"/>
  <c r="T18" i="2"/>
  <c r="U18" i="2" s="1"/>
  <c r="T19" i="2" l="1"/>
  <c r="U19" i="2" s="1"/>
  <c r="S18" i="2"/>
  <c r="T20" i="2" l="1"/>
  <c r="U20" i="2" s="1"/>
  <c r="S19" i="2"/>
  <c r="T21" i="2" l="1"/>
  <c r="U21" i="2" s="1"/>
  <c r="S20" i="2"/>
  <c r="T22" i="2" l="1"/>
  <c r="U22" i="2" s="1"/>
  <c r="S21" i="2"/>
  <c r="T23" i="2" l="1"/>
  <c r="U23" i="2" s="1"/>
  <c r="S22" i="2"/>
  <c r="T24" i="2" l="1"/>
  <c r="U24" i="2" s="1"/>
  <c r="S23" i="2"/>
  <c r="T25" i="2" l="1"/>
  <c r="U25" i="2" s="1"/>
  <c r="S24" i="2"/>
  <c r="T26" i="2" l="1"/>
  <c r="U26" i="2" s="1"/>
  <c r="S25" i="2"/>
  <c r="T27" i="2" l="1"/>
  <c r="U27" i="2" s="1"/>
  <c r="S26" i="2"/>
  <c r="T28" i="2" l="1"/>
  <c r="U28" i="2" s="1"/>
  <c r="S27" i="2"/>
  <c r="T29" i="2" l="1"/>
  <c r="U29" i="2" s="1"/>
  <c r="S28" i="2"/>
  <c r="T30" i="2" l="1"/>
  <c r="U30" i="2" s="1"/>
  <c r="S29" i="2"/>
  <c r="T31" i="2" l="1"/>
  <c r="U31" i="2" s="1"/>
  <c r="S30" i="2"/>
  <c r="T32" i="2" l="1"/>
  <c r="U32" i="2" s="1"/>
  <c r="S31" i="2"/>
  <c r="T33" i="2" l="1"/>
  <c r="U33" i="2" s="1"/>
  <c r="S32" i="2"/>
  <c r="S33" i="2" l="1"/>
  <c r="T34" i="2"/>
  <c r="U34" i="2" s="1"/>
  <c r="T35" i="2" l="1"/>
  <c r="U35" i="2" s="1"/>
  <c r="S34" i="2"/>
  <c r="T36" i="2" l="1"/>
  <c r="U36" i="2" s="1"/>
  <c r="S35" i="2"/>
  <c r="T38" i="2" l="1"/>
  <c r="S36" i="2"/>
  <c r="W6" i="2"/>
  <c r="X6" i="2" s="1"/>
  <c r="W7" i="2" l="1"/>
  <c r="X7" i="2" s="1"/>
  <c r="V6" i="2"/>
  <c r="V7" i="2" l="1"/>
  <c r="W8" i="2"/>
  <c r="X8" i="2" s="1"/>
  <c r="W9" i="2" l="1"/>
  <c r="X9" i="2" s="1"/>
  <c r="V8" i="2"/>
  <c r="V9" i="2" l="1"/>
  <c r="W10" i="2"/>
  <c r="X10" i="2" s="1"/>
  <c r="W11" i="2" l="1"/>
  <c r="X11" i="2" s="1"/>
  <c r="V10" i="2"/>
  <c r="W12" i="2" l="1"/>
  <c r="X12" i="2" s="1"/>
  <c r="V11" i="2"/>
  <c r="W13" i="2" l="1"/>
  <c r="X13" i="2" s="1"/>
  <c r="V12" i="2"/>
  <c r="V13" i="2" l="1"/>
  <c r="W14" i="2"/>
  <c r="X14" i="2" s="1"/>
  <c r="V14" i="2" l="1"/>
  <c r="W15" i="2"/>
  <c r="X15" i="2" s="1"/>
  <c r="W16" i="2" l="1"/>
  <c r="X16" i="2" s="1"/>
  <c r="V15" i="2"/>
  <c r="W17" i="2" l="1"/>
  <c r="X17" i="2" s="1"/>
  <c r="V16" i="2"/>
  <c r="W18" i="2" l="1"/>
  <c r="X18" i="2" s="1"/>
  <c r="V17" i="2"/>
  <c r="W19" i="2" l="1"/>
  <c r="X19" i="2" s="1"/>
  <c r="V18" i="2"/>
  <c r="W20" i="2" l="1"/>
  <c r="X20" i="2" s="1"/>
  <c r="V19" i="2"/>
  <c r="W21" i="2" l="1"/>
  <c r="X21" i="2" s="1"/>
  <c r="V20" i="2"/>
  <c r="V21" i="2" l="1"/>
  <c r="W22" i="2"/>
  <c r="X22" i="2" s="1"/>
  <c r="V22" i="2" l="1"/>
  <c r="W23" i="2"/>
  <c r="X23" i="2" s="1"/>
  <c r="V23" i="2" l="1"/>
  <c r="W24" i="2"/>
  <c r="X24" i="2" s="1"/>
  <c r="W25" i="2" l="1"/>
  <c r="X25" i="2" s="1"/>
  <c r="V24" i="2"/>
  <c r="W26" i="2" l="1"/>
  <c r="X26" i="2" s="1"/>
  <c r="V25" i="2"/>
  <c r="W27" i="2" l="1"/>
  <c r="X27" i="2" s="1"/>
  <c r="V26" i="2"/>
  <c r="W28" i="2" l="1"/>
  <c r="X28" i="2" s="1"/>
  <c r="V27" i="2"/>
  <c r="W29" i="2" l="1"/>
  <c r="X29" i="2" s="1"/>
  <c r="V28" i="2"/>
  <c r="V29" i="2" l="1"/>
  <c r="W30" i="2"/>
  <c r="X30" i="2" s="1"/>
  <c r="V30" i="2" l="1"/>
  <c r="W31" i="2"/>
  <c r="X31" i="2" s="1"/>
  <c r="W32" i="2" l="1"/>
  <c r="X32" i="2" s="1"/>
  <c r="V31" i="2"/>
  <c r="W33" i="2" l="1"/>
  <c r="X33" i="2" s="1"/>
  <c r="V32" i="2"/>
  <c r="W34" i="2" l="1"/>
  <c r="X34" i="2" s="1"/>
  <c r="V33" i="2"/>
  <c r="V34" i="2" l="1"/>
  <c r="W35" i="2"/>
  <c r="X35" i="2" s="1"/>
  <c r="W36" i="2" l="1"/>
  <c r="X36" i="2" s="1"/>
  <c r="V35" i="2"/>
  <c r="W38" i="2" l="1"/>
  <c r="V36" i="2"/>
  <c r="Z6" i="2"/>
  <c r="AA6" i="2" s="1"/>
  <c r="Z7" i="2" l="1"/>
  <c r="AA7" i="2" s="1"/>
  <c r="Y6" i="2"/>
  <c r="Z8" i="2" l="1"/>
  <c r="AA8" i="2" s="1"/>
  <c r="Y7" i="2"/>
  <c r="Y8" i="2" l="1"/>
  <c r="Z9" i="2"/>
  <c r="AA9" i="2" s="1"/>
  <c r="Z10" i="2" l="1"/>
  <c r="AA10" i="2" s="1"/>
  <c r="Y9" i="2"/>
  <c r="Z11" i="2" l="1"/>
  <c r="AA11" i="2" s="1"/>
  <c r="Y10" i="2"/>
  <c r="Z12" i="2" l="1"/>
  <c r="AA12" i="2" s="1"/>
  <c r="Y11" i="2"/>
  <c r="Z13" i="2" l="1"/>
  <c r="AA13" i="2" s="1"/>
  <c r="Y12" i="2"/>
  <c r="Z14" i="2" l="1"/>
  <c r="AA14" i="2" s="1"/>
  <c r="Y13" i="2"/>
  <c r="Z15" i="2" l="1"/>
  <c r="AA15" i="2" s="1"/>
  <c r="Y14" i="2"/>
  <c r="Z16" i="2" l="1"/>
  <c r="AA16" i="2" s="1"/>
  <c r="Y15" i="2"/>
  <c r="Z17" i="2" l="1"/>
  <c r="AA17" i="2" s="1"/>
  <c r="Y16" i="2"/>
  <c r="Z18" i="2" l="1"/>
  <c r="AA18" i="2" s="1"/>
  <c r="Y17" i="2"/>
  <c r="Z19" i="2" l="1"/>
  <c r="AA19" i="2" s="1"/>
  <c r="Y18" i="2"/>
  <c r="Z20" i="2" l="1"/>
  <c r="AA20" i="2" s="1"/>
  <c r="Y19" i="2"/>
  <c r="Y20" i="2" l="1"/>
  <c r="Z21" i="2"/>
  <c r="AA21" i="2" s="1"/>
  <c r="Y21" i="2" l="1"/>
  <c r="Z22" i="2"/>
  <c r="AA22" i="2" s="1"/>
  <c r="Z23" i="2" l="1"/>
  <c r="AA23" i="2" s="1"/>
  <c r="Y22" i="2"/>
  <c r="Z24" i="2" l="1"/>
  <c r="AA24" i="2" s="1"/>
  <c r="Y23" i="2"/>
  <c r="Z25" i="2" l="1"/>
  <c r="AA25" i="2" s="1"/>
  <c r="Y24" i="2"/>
  <c r="Y25" i="2" l="1"/>
  <c r="Z26" i="2"/>
  <c r="AA26" i="2" s="1"/>
  <c r="Z27" i="2" l="1"/>
  <c r="AA27" i="2" s="1"/>
  <c r="Y26" i="2"/>
  <c r="Y27" i="2" l="1"/>
  <c r="Z28" i="2"/>
  <c r="AA28" i="2" s="1"/>
  <c r="Z29" i="2" l="1"/>
  <c r="AA29" i="2" s="1"/>
  <c r="Y28" i="2"/>
  <c r="Z30" i="2" l="1"/>
  <c r="AA30" i="2" s="1"/>
  <c r="Y29" i="2"/>
  <c r="Z31" i="2" l="1"/>
  <c r="AA31" i="2" s="1"/>
  <c r="Y30" i="2"/>
  <c r="Z32" i="2" l="1"/>
  <c r="AA32" i="2" s="1"/>
  <c r="Y31" i="2"/>
  <c r="Z33" i="2" l="1"/>
  <c r="AA33" i="2" s="1"/>
  <c r="Y32" i="2"/>
  <c r="Y33" i="2" l="1"/>
  <c r="Z34" i="2"/>
  <c r="AA34" i="2" s="1"/>
  <c r="Z35" i="2" l="1"/>
  <c r="AA35" i="2" s="1"/>
  <c r="Y34" i="2"/>
  <c r="Z38" i="2" l="1"/>
  <c r="AC6" i="2"/>
  <c r="AD6" i="2" s="1"/>
  <c r="Y35" i="2"/>
  <c r="AC7" i="2" l="1"/>
  <c r="AD7" i="2" s="1"/>
  <c r="AB6" i="2"/>
  <c r="AC8" i="2" l="1"/>
  <c r="AD8" i="2" s="1"/>
  <c r="AB7" i="2"/>
  <c r="AB8" i="2" l="1"/>
  <c r="AC9" i="2"/>
  <c r="AD9" i="2" s="1"/>
  <c r="AC10" i="2" l="1"/>
  <c r="AD10" i="2" s="1"/>
  <c r="AB9" i="2"/>
  <c r="AB10" i="2" l="1"/>
  <c r="AC11" i="2"/>
  <c r="AD11" i="2" s="1"/>
  <c r="AC12" i="2" l="1"/>
  <c r="AD12" i="2" s="1"/>
  <c r="AB11" i="2"/>
  <c r="AB12" i="2" l="1"/>
  <c r="AC13" i="2"/>
  <c r="AD13" i="2" s="1"/>
  <c r="AC14" i="2" l="1"/>
  <c r="AD14" i="2" s="1"/>
  <c r="AB13" i="2"/>
  <c r="AB14" i="2" l="1"/>
  <c r="AC15" i="2"/>
  <c r="AD15" i="2" s="1"/>
  <c r="AC16" i="2" l="1"/>
  <c r="AD16" i="2" s="1"/>
  <c r="AB15" i="2"/>
  <c r="AB16" i="2" l="1"/>
  <c r="AC17" i="2"/>
  <c r="AD17" i="2" s="1"/>
  <c r="AC18" i="2" l="1"/>
  <c r="AD18" i="2" s="1"/>
  <c r="AB17" i="2"/>
  <c r="AB18" i="2" l="1"/>
  <c r="AC19" i="2"/>
  <c r="AD19" i="2" s="1"/>
  <c r="AC20" i="2" l="1"/>
  <c r="AD20" i="2" s="1"/>
  <c r="AB19" i="2"/>
  <c r="AB20" i="2" l="1"/>
  <c r="AC21" i="2"/>
  <c r="AD21" i="2" s="1"/>
  <c r="AC22" i="2" l="1"/>
  <c r="AD22" i="2" s="1"/>
  <c r="AB21" i="2"/>
  <c r="AC23" i="2" l="1"/>
  <c r="AD23" i="2" s="1"/>
  <c r="AB22" i="2"/>
  <c r="AC24" i="2" l="1"/>
  <c r="AD24" i="2" s="1"/>
  <c r="AB23" i="2"/>
  <c r="AC25" i="2" l="1"/>
  <c r="AD25" i="2" s="1"/>
  <c r="AB24" i="2"/>
  <c r="AC26" i="2" l="1"/>
  <c r="AD26" i="2" s="1"/>
  <c r="AB25" i="2"/>
  <c r="AC27" i="2" l="1"/>
  <c r="AD27" i="2" s="1"/>
  <c r="AB26" i="2"/>
  <c r="AC28" i="2" l="1"/>
  <c r="AD28" i="2" s="1"/>
  <c r="AB27" i="2"/>
  <c r="AC29" i="2" l="1"/>
  <c r="AD29" i="2" s="1"/>
  <c r="AB28" i="2"/>
  <c r="AC30" i="2" l="1"/>
  <c r="AD30" i="2" s="1"/>
  <c r="AB29" i="2"/>
  <c r="AC31" i="2" l="1"/>
  <c r="AD31" i="2" s="1"/>
  <c r="AB30" i="2"/>
  <c r="AC32" i="2" l="1"/>
  <c r="AD32" i="2" s="1"/>
  <c r="AB31" i="2"/>
  <c r="AC33" i="2" l="1"/>
  <c r="AD33" i="2" s="1"/>
  <c r="AB32" i="2"/>
  <c r="AC34" i="2" l="1"/>
  <c r="AD34" i="2" s="1"/>
  <c r="AB33" i="2"/>
  <c r="AB34" i="2" l="1"/>
  <c r="AC35" i="2"/>
  <c r="AD35" i="2" s="1"/>
  <c r="AB35" i="2" l="1"/>
  <c r="AC36" i="2"/>
  <c r="AD36" i="2" s="1"/>
  <c r="AC38" i="2" l="1"/>
  <c r="AF6" i="2"/>
  <c r="AG6" i="2" s="1"/>
  <c r="AB36" i="2"/>
  <c r="AF7" i="2" l="1"/>
  <c r="AG7" i="2" s="1"/>
  <c r="AE6" i="2"/>
  <c r="AF8" i="2" l="1"/>
  <c r="AG8" i="2" s="1"/>
  <c r="AE7" i="2"/>
  <c r="AF9" i="2" l="1"/>
  <c r="AG9" i="2" s="1"/>
  <c r="AE8" i="2"/>
  <c r="AF10" i="2" l="1"/>
  <c r="AG10" i="2" s="1"/>
  <c r="AE9" i="2"/>
  <c r="AF11" i="2" l="1"/>
  <c r="AG11" i="2" s="1"/>
  <c r="AE10" i="2"/>
  <c r="AF12" i="2" l="1"/>
  <c r="AG12" i="2" s="1"/>
  <c r="AE11" i="2"/>
  <c r="AF13" i="2" l="1"/>
  <c r="AG13" i="2" s="1"/>
  <c r="AE12" i="2"/>
  <c r="AF14" i="2" l="1"/>
  <c r="AG14" i="2" s="1"/>
  <c r="AE13" i="2"/>
  <c r="AF15" i="2" l="1"/>
  <c r="AG15" i="2" s="1"/>
  <c r="AE14" i="2"/>
  <c r="AF16" i="2" l="1"/>
  <c r="AG16" i="2" s="1"/>
  <c r="AE15" i="2"/>
  <c r="AF17" i="2" l="1"/>
  <c r="AG17" i="2" s="1"/>
  <c r="AE16" i="2"/>
  <c r="AF18" i="2" l="1"/>
  <c r="AG18" i="2" s="1"/>
  <c r="AE17" i="2"/>
  <c r="AF19" i="2" l="1"/>
  <c r="AG19" i="2" s="1"/>
  <c r="AE18" i="2"/>
  <c r="AF20" i="2" l="1"/>
  <c r="AG20" i="2" s="1"/>
  <c r="AE19" i="2"/>
  <c r="AF21" i="2" l="1"/>
  <c r="AG21" i="2" s="1"/>
  <c r="AE20" i="2"/>
  <c r="AF22" i="2" l="1"/>
  <c r="AG22" i="2" s="1"/>
  <c r="AE21" i="2"/>
  <c r="AF23" i="2" l="1"/>
  <c r="AG23" i="2" s="1"/>
  <c r="AE22" i="2"/>
  <c r="AF24" i="2" l="1"/>
  <c r="AG24" i="2" s="1"/>
  <c r="AE23" i="2"/>
  <c r="AF25" i="2" l="1"/>
  <c r="AG25" i="2" s="1"/>
  <c r="AE24" i="2"/>
  <c r="AF26" i="2" l="1"/>
  <c r="AG26" i="2" s="1"/>
  <c r="AE25" i="2"/>
  <c r="AF27" i="2" l="1"/>
  <c r="AG27" i="2" s="1"/>
  <c r="AE26" i="2"/>
  <c r="AF28" i="2" l="1"/>
  <c r="AG28" i="2" s="1"/>
  <c r="AE27" i="2"/>
  <c r="AF29" i="2" l="1"/>
  <c r="AG29" i="2" s="1"/>
  <c r="AE28" i="2"/>
  <c r="AF30" i="2" l="1"/>
  <c r="AG30" i="2" s="1"/>
  <c r="AE29" i="2"/>
  <c r="AF31" i="2" l="1"/>
  <c r="AG31" i="2" s="1"/>
  <c r="AE30" i="2"/>
  <c r="AF32" i="2" l="1"/>
  <c r="AG32" i="2" s="1"/>
  <c r="AE31" i="2"/>
  <c r="AF33" i="2" l="1"/>
  <c r="AG33" i="2" s="1"/>
  <c r="AE32" i="2"/>
  <c r="AE33" i="2" l="1"/>
  <c r="AF34" i="2"/>
  <c r="AG34" i="2" s="1"/>
  <c r="AF35" i="2" l="1"/>
  <c r="AG35" i="2" s="1"/>
  <c r="AE34" i="2"/>
  <c r="AF38" i="2" l="1"/>
  <c r="AI6" i="2"/>
  <c r="AJ6" i="2" s="1"/>
  <c r="AE35" i="2"/>
  <c r="AH6" i="2" l="1"/>
  <c r="AI7" i="2"/>
  <c r="AJ7" i="2" s="1"/>
  <c r="AH7" i="2" l="1"/>
  <c r="AI8" i="2"/>
  <c r="AJ8" i="2" s="1"/>
  <c r="AI9" i="2" l="1"/>
  <c r="AJ9" i="2" s="1"/>
  <c r="AH8" i="2"/>
  <c r="AI10" i="2" l="1"/>
  <c r="AJ10" i="2" s="1"/>
  <c r="AH9" i="2"/>
  <c r="AH10" i="2" l="1"/>
  <c r="AI11" i="2"/>
  <c r="AJ11" i="2" s="1"/>
  <c r="AH11" i="2" l="1"/>
  <c r="AI12" i="2"/>
  <c r="AJ12" i="2" s="1"/>
  <c r="AH12" i="2" l="1"/>
  <c r="AI13" i="2"/>
  <c r="AJ13" i="2" s="1"/>
  <c r="AH13" i="2" l="1"/>
  <c r="AI14" i="2"/>
  <c r="AJ14" i="2" s="1"/>
  <c r="AI15" i="2" l="1"/>
  <c r="AJ15" i="2" s="1"/>
  <c r="AH14" i="2"/>
  <c r="AI16" i="2" l="1"/>
  <c r="AJ16" i="2" s="1"/>
  <c r="AH15" i="2"/>
  <c r="AI17" i="2" l="1"/>
  <c r="AJ17" i="2" s="1"/>
  <c r="AH16" i="2"/>
  <c r="AI18" i="2" l="1"/>
  <c r="AJ18" i="2" s="1"/>
  <c r="AH17" i="2"/>
  <c r="AH18" i="2" l="1"/>
  <c r="AI19" i="2"/>
  <c r="AJ19" i="2" s="1"/>
  <c r="AH19" i="2" l="1"/>
  <c r="AI20" i="2"/>
  <c r="AJ20" i="2" s="1"/>
  <c r="AH20" i="2" l="1"/>
  <c r="AI21" i="2"/>
  <c r="AJ21" i="2" s="1"/>
  <c r="AI22" i="2" l="1"/>
  <c r="AJ22" i="2" s="1"/>
  <c r="AH21" i="2"/>
  <c r="AH22" i="2" l="1"/>
  <c r="AI23" i="2"/>
  <c r="AJ23" i="2" s="1"/>
  <c r="AI24" i="2" l="1"/>
  <c r="AJ24" i="2" s="1"/>
  <c r="AH23" i="2"/>
  <c r="AI25" i="2" l="1"/>
  <c r="AJ25" i="2" s="1"/>
  <c r="AH24" i="2"/>
  <c r="AI26" i="2" l="1"/>
  <c r="AJ26" i="2" s="1"/>
  <c r="AH25" i="2"/>
  <c r="AH26" i="2" l="1"/>
  <c r="AI27" i="2"/>
  <c r="AJ27" i="2" s="1"/>
  <c r="AH27" i="2" l="1"/>
  <c r="AI28" i="2"/>
  <c r="AJ28" i="2" s="1"/>
  <c r="AI29" i="2" l="1"/>
  <c r="AJ29" i="2" s="1"/>
  <c r="AH28" i="2"/>
  <c r="AI30" i="2" l="1"/>
  <c r="AJ30" i="2" s="1"/>
  <c r="AH29" i="2"/>
  <c r="AI31" i="2" l="1"/>
  <c r="AJ31" i="2" s="1"/>
  <c r="AH30" i="2"/>
  <c r="AI32" i="2" l="1"/>
  <c r="AJ32" i="2" s="1"/>
  <c r="AH31" i="2"/>
  <c r="AI33" i="2" l="1"/>
  <c r="AJ33" i="2" s="1"/>
  <c r="AH32" i="2"/>
  <c r="AI34" i="2" l="1"/>
  <c r="AJ34" i="2" s="1"/>
  <c r="AH33" i="2"/>
  <c r="AH34" i="2" l="1"/>
  <c r="AI35" i="2"/>
  <c r="AJ35" i="2" s="1"/>
  <c r="AI36" i="2" l="1"/>
  <c r="AJ36" i="2" s="1"/>
  <c r="AH35" i="2"/>
  <c r="AH36" i="2" l="1"/>
  <c r="AI38" i="2"/>
  <c r="AK38" i="2" s="1"/>
</calcChain>
</file>

<file path=xl/comments1.xml><?xml version="1.0" encoding="utf-8"?>
<comments xmlns="http://schemas.openxmlformats.org/spreadsheetml/2006/main">
  <authors>
    <author>ControllerSpielwiese</author>
  </authors>
  <commentList>
    <comment ref="H6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Berechnung, ob der Eintrag eines 29. Februars / Schaltjahr vorliegt</t>
        </r>
      </text>
    </comment>
    <comment ref="D34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 und Rahmen wird nur im Schaltjahr visualisiert</t>
        </r>
      </text>
    </comment>
    <comment ref="E34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 und Rahmen wird nur im Schaltjahr visualisiert</t>
        </r>
      </text>
    </comment>
    <comment ref="F34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 und Rahmen wird nur im Schaltjahr visualisiert</t>
        </r>
      </text>
    </comment>
    <comment ref="B38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 der Nettoarbeitstage vom ersten bis letzten eines Monats ohne Wochenende und ohne Feiertag.</t>
        </r>
      </text>
    </comment>
  </commentList>
</comments>
</file>

<file path=xl/comments2.xml><?xml version="1.0" encoding="utf-8"?>
<comments xmlns="http://schemas.openxmlformats.org/spreadsheetml/2006/main">
  <authors>
    <author>ControllerSpielwiese</author>
  </authors>
  <commentList>
    <comment ref="C39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Berechnung der Nettoarbeitstage vom ersten bis letzten eines Monats ohne Wochenende und ohne Feiertag.</t>
        </r>
      </text>
    </comment>
  </commentList>
</comments>
</file>

<file path=xl/comments3.xml><?xml version="1.0" encoding="utf-8"?>
<comments xmlns="http://schemas.openxmlformats.org/spreadsheetml/2006/main">
  <authors>
    <author>ControllerSpielwiese</author>
  </authors>
  <commentList>
    <comment ref="H9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Hilfsspalte für die Übergabe in den Kalender, Werte ausgeblendet</t>
        </r>
      </text>
    </comment>
    <comment ref="C1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Kein Feiertag</t>
        </r>
      </text>
    </comment>
    <comment ref="F1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Wird für alle Bundesländer im Kalender angezeigt.</t>
        </r>
      </text>
    </comment>
    <comment ref="D16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Joahann Carl Friedrich Gauß hat vor mehr als zweihundert Jahren die Osterregel in eine Reihe mathematisch sehr einfacher Gleichungen gefasst, derer wir uns hier bedienen.</t>
        </r>
      </text>
    </comment>
    <comment ref="C30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Kein Feiertag</t>
        </r>
      </text>
    </comment>
    <comment ref="F30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Wird für alle Bundesländer im Kalender angezeigt.</t>
        </r>
      </text>
    </comment>
    <comment ref="C3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kein offizieller Feiertag, aber in vielen Unternehmen frei bzw. für einen halben Urlaubstag zu haben</t>
        </r>
      </text>
    </comment>
    <comment ref="F33" authorId="0" shapeId="0">
      <text>
        <r>
          <rPr>
            <b/>
            <sz val="9"/>
            <color indexed="81"/>
            <rFont val="Segoe UI"/>
            <family val="2"/>
          </rPr>
          <t>ControllerSpielwiese:</t>
        </r>
        <r>
          <rPr>
            <sz val="9"/>
            <color indexed="81"/>
            <rFont val="Segoe UI"/>
            <family val="2"/>
          </rPr>
          <t xml:space="preserve">
Wird für alle Bundesländer im Kalender angezeigt.</t>
        </r>
      </text>
    </comment>
  </commentList>
</comments>
</file>

<file path=xl/sharedStrings.xml><?xml version="1.0" encoding="utf-8"?>
<sst xmlns="http://schemas.openxmlformats.org/spreadsheetml/2006/main" count="494" uniqueCount="221">
  <si>
    <t>Neujahr</t>
  </si>
  <si>
    <t>Heilige Drei Könige</t>
  </si>
  <si>
    <t>Internationaler Frauentag</t>
  </si>
  <si>
    <t>Karfreitag</t>
  </si>
  <si>
    <t>Ostersonntag</t>
  </si>
  <si>
    <t>Ostermontag</t>
  </si>
  <si>
    <t>Tag der Arbeit</t>
  </si>
  <si>
    <t>Christi Himmelfahrt</t>
  </si>
  <si>
    <t>Pfingstsonntag</t>
  </si>
  <si>
    <t>Fronleichnam</t>
  </si>
  <si>
    <t>Augsburger Friedensfest</t>
  </si>
  <si>
    <t>Mariä Himmelfahrt</t>
  </si>
  <si>
    <t>Weltkindertag</t>
  </si>
  <si>
    <t>Tag der Deutschen Einheit</t>
  </si>
  <si>
    <t>Reformationstag</t>
  </si>
  <si>
    <t>Allerheiligen</t>
  </si>
  <si>
    <t>Buß- und Bettag</t>
  </si>
  <si>
    <t>1. Weihnachtsfeiertag</t>
  </si>
  <si>
    <t>2. Weihnachtsfeiertag</t>
  </si>
  <si>
    <t>Bezeichnung</t>
  </si>
  <si>
    <t>Pfingstmontag</t>
  </si>
  <si>
    <t>Gesetzliche Feiertage aller Bundesländer</t>
  </si>
  <si>
    <t>beweglich</t>
  </si>
  <si>
    <t>unbeweglich</t>
  </si>
  <si>
    <t>Freitag vor Ostersonntag</t>
  </si>
  <si>
    <t>Montag nach Ostersonntag</t>
  </si>
  <si>
    <t>39 Tage nach Ostersonntag</t>
  </si>
  <si>
    <t>49 Tage nach Ostersonntag</t>
  </si>
  <si>
    <t>50 Tage nach Ostersonntag</t>
  </si>
  <si>
    <t>60 Tage nach Ostersonntag</t>
  </si>
  <si>
    <t>Mittwoch vor dem 23. November</t>
  </si>
  <si>
    <t>1.</t>
  </si>
  <si>
    <t>6.</t>
  </si>
  <si>
    <t>8.</t>
  </si>
  <si>
    <t>5.</t>
  </si>
  <si>
    <t>3.</t>
  </si>
  <si>
    <t>2.</t>
  </si>
  <si>
    <t>4.</t>
  </si>
  <si>
    <t>7.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</si>
  <si>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</si>
  <si>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</si>
  <si>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</si>
  <si>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</si>
  <si>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</si>
  <si>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</si>
  <si>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</si>
  <si>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</si>
  <si>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</si>
  <si>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</si>
  <si>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</si>
  <si>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</si>
  <si>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</si>
  <si>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48 Tage vor Ostersonntag</t>
  </si>
  <si>
    <t>Johann Carl Friedrich Gauß</t>
  </si>
  <si>
    <t>Bayern</t>
  </si>
  <si>
    <t>x</t>
  </si>
  <si>
    <t>22.</t>
  </si>
  <si>
    <t>Berlin</t>
  </si>
  <si>
    <t>Brandenburg</t>
  </si>
  <si>
    <t>Bremen</t>
  </si>
  <si>
    <t>Hamburg</t>
  </si>
  <si>
    <t>Hessen</t>
  </si>
  <si>
    <t>Niedersachsen</t>
  </si>
  <si>
    <t>Saarland</t>
  </si>
  <si>
    <t>Sachsen</t>
  </si>
  <si>
    <t>Thüringen</t>
  </si>
  <si>
    <r>
      <t xml:space="preserve">Seit der Wiedervereinigung 1990 hat die Bundesrepublik Deutschland </t>
    </r>
    <r>
      <rPr>
        <b/>
        <sz val="11"/>
        <color theme="1"/>
        <rFont val="Calibri"/>
        <family val="2"/>
        <scheme val="minor"/>
      </rPr>
      <t>16</t>
    </r>
    <r>
      <rPr>
        <sz val="11"/>
        <color theme="1"/>
        <rFont val="Calibri"/>
        <family val="2"/>
        <scheme val="minor"/>
      </rPr>
      <t xml:space="preserve"> statt wie vorher elf Bundesländer.</t>
    </r>
  </si>
  <si>
    <t>23.</t>
  </si>
  <si>
    <t>Tag oder Abhängigkeit</t>
  </si>
  <si>
    <t>beweglich/
unbeweglich</t>
  </si>
  <si>
    <t>Excel-Formel 
und Datum</t>
  </si>
  <si>
    <t>sowie einzelne, regional freie Tage</t>
  </si>
  <si>
    <t>Berechnung für Jahr:</t>
  </si>
  <si>
    <t>Mecklenburg-
Vorpommern</t>
  </si>
  <si>
    <t>Nordrhein-
Westfalen</t>
  </si>
  <si>
    <t>Rheinland-
Pfalz</t>
  </si>
  <si>
    <t>Sachsen-
Anhalt</t>
  </si>
  <si>
    <t>Schleswig-
Holstein</t>
  </si>
  <si>
    <t>Anzahl 
Länder</t>
  </si>
  <si>
    <t>Nr.</t>
  </si>
  <si>
    <t>… für Bundesland:</t>
  </si>
  <si>
    <t>Baden-Württemberg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</si>
  <si>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</si>
  <si>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</si>
  <si>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</si>
  <si>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</si>
  <si>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</si>
  <si>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</si>
  <si>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</si>
  <si>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</si>
  <si>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</si>
  <si>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</si>
  <si>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</si>
  <si>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</si>
  <si>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Datenbank Wochentage</t>
  </si>
  <si>
    <t>So</t>
  </si>
  <si>
    <t>Mo</t>
  </si>
  <si>
    <t>Di</t>
  </si>
  <si>
    <t>Mi</t>
  </si>
  <si>
    <t>Do</t>
  </si>
  <si>
    <t>Fr</t>
  </si>
  <si>
    <t>Sa</t>
  </si>
  <si>
    <t>Silvester</t>
  </si>
  <si>
    <t>AT</t>
  </si>
  <si>
    <t>24.</t>
  </si>
  <si>
    <t>25.</t>
  </si>
  <si>
    <t>26.</t>
  </si>
  <si>
    <t>27.</t>
  </si>
  <si>
    <t>28.</t>
  </si>
  <si>
    <t>Platz für eigene "Feiertage"</t>
  </si>
  <si>
    <t>Jahreskalender</t>
  </si>
  <si>
    <t>Rosenmontag</t>
  </si>
  <si>
    <t>Heilig Abend</t>
  </si>
  <si>
    <t>Nettoarbeitstage ohne Wochenenden und ohne Feiertage:</t>
  </si>
  <si>
    <t>Hochzeitstag</t>
  </si>
  <si>
    <t>Geburtstag</t>
  </si>
  <si>
    <t>Geburt Kind</t>
  </si>
  <si>
    <t>Inhaltsübersicht</t>
  </si>
  <si>
    <t>Kostenlose Version vers. Premiumversion</t>
  </si>
  <si>
    <t>Die einzelnen Tabellenblätter beinhalten:</t>
  </si>
  <si>
    <t>Wechsel zu Blatt …</t>
  </si>
  <si>
    <t>» Hilfe (dieses Tabellenblatt)</t>
  </si>
  <si>
    <t>Es werden einige Excel-Funktionen und -Tricks verwendet, welche in der Premiumversion zusätzlich in Kommentaren erläutert werden</t>
  </si>
  <si>
    <t>JAHR</t>
  </si>
  <si>
    <t>SUMME</t>
  </si>
  <si>
    <t>VERKETTEN</t>
  </si>
  <si>
    <t>WENN</t>
  </si>
  <si>
    <t>Eine kommerzielle Nutzung sowie eine Weitergabe an Dritte ob entgeltlich oder unentgeltlich sind nicht gestattet</t>
  </si>
  <si>
    <t>Sollten Sie die Datei weiterentwickeln, würden wir und unsere Community uns über Ihr Update freuen…</t>
  </si>
  <si>
    <t xml:space="preserve">Wenn Ihnen unsere Dienste gefallen, können Sie kostenfrei Mitglied auf der CS werden: </t>
  </si>
  <si>
    <t>https://www.controllerspielwiese.de/inhalte/wir/formular-mitglied-werden.php</t>
  </si>
  <si>
    <t>Sie bekommen dann unseren ca. 6-8 mal im Jahr erscheinenden Newsletter zugeschickt - sonst nix :-)</t>
  </si>
  <si>
    <r>
      <t xml:space="preserve">In der </t>
    </r>
    <r>
      <rPr>
        <b/>
        <sz val="12"/>
        <rFont val="Calibri"/>
        <family val="2"/>
      </rPr>
      <t>Premiumversion</t>
    </r>
    <r>
      <rPr>
        <sz val="12"/>
        <rFont val="Calibri"/>
        <family val="2"/>
        <scheme val="minor"/>
      </rPr>
      <t xml:space="preserve"> sind alle Formeln und Funktionen frei zugänglich und veränderbar</t>
    </r>
  </si>
  <si>
    <t>Wir senden Ihnen die Premiumversion umgehend während unserer Bürozeiten per E-Mail zu</t>
  </si>
  <si>
    <t>Sie erhalten Ihre Rechnung inkl. MwSt. per E-Mail zusammen mit Ihrer Datei</t>
  </si>
  <si>
    <t>Für das Funktionieren des Tools in Ihrer Umgebung sowie evtl. Folgeschäden übernehmen wir keine Haftung</t>
  </si>
  <si>
    <t>Wir gewähren jedoch einen freiwilligen E-Mail-Support während unserer Bürozeiten</t>
  </si>
  <si>
    <t>Das Tool wird aus dem Feedback unserer Mitglieder weiterentwickelt, updates sind kostenfrei erhältlich</t>
  </si>
  <si>
    <t>Technische Informationen zur Anwendung für das Tool</t>
  </si>
  <si>
    <t>Praktische Hinweise zum Erstellen/Ausfüllen der Datei</t>
  </si>
  <si>
    <t>Sonstiges</t>
  </si>
  <si>
    <r>
      <t xml:space="preserve">Das Tool besteht aktuell aus </t>
    </r>
    <r>
      <rPr>
        <sz val="12"/>
        <rFont val="Calibri"/>
        <family val="2"/>
        <scheme val="minor"/>
      </rPr>
      <t>den folgenden</t>
    </r>
    <r>
      <rPr>
        <sz val="12"/>
        <color theme="1"/>
        <rFont val="Calibri"/>
        <family val="2"/>
        <scheme val="minor"/>
      </rPr>
      <t xml:space="preserve"> Tabellenblättern und enthält </t>
    </r>
    <r>
      <rPr>
        <u/>
        <sz val="12"/>
        <color theme="1"/>
        <rFont val="Calibri"/>
        <family val="2"/>
        <scheme val="minor"/>
      </rPr>
      <t>keine</t>
    </r>
    <r>
      <rPr>
        <sz val="12"/>
        <color theme="1"/>
        <rFont val="Calibri"/>
        <family val="2"/>
        <scheme val="minor"/>
      </rPr>
      <t xml:space="preserve"> Makros</t>
    </r>
  </si>
  <si>
    <t>JahresKalenderMonate</t>
  </si>
  <si>
    <t>Feiertagsberechnung</t>
  </si>
  <si>
    <t>» Einstellung Jahr und Bundesland, Berechnung Feiertage</t>
  </si>
  <si>
    <t>SVERWEIS</t>
  </si>
  <si>
    <t>WOCHENTAG</t>
  </si>
  <si>
    <t>HEUTE()</t>
  </si>
  <si>
    <t>INDEX</t>
  </si>
  <si>
    <t>VERGLEICH</t>
  </si>
  <si>
    <t>WENNNV</t>
  </si>
  <si>
    <t>NETTOARBEITSTAGE.INTL</t>
  </si>
  <si>
    <t>sowie Bedingte Formatierungen, Fixierungen, ein Listfeld und Sprungmarken mit Hyperlinks auf Zellen und Namen</t>
  </si>
  <si>
    <t>DATUM</t>
  </si>
  <si>
    <t>WVERWEIS</t>
  </si>
  <si>
    <t>REST</t>
  </si>
  <si>
    <t>KÜRZEN</t>
  </si>
  <si>
    <t>TEXT</t>
  </si>
  <si>
    <t>ANZAHL2</t>
  </si>
  <si>
    <t>Eine Bedingte Formatierung visualisiert die Rangfolge der Anzahl der Feiertage je Bundesland</t>
  </si>
  <si>
    <t>Die Nettoarbeitstage ohne Feiertag und ohne Wochenende werden für das gewählte Bundesland angezeigt</t>
  </si>
  <si>
    <t>In diesem Tabellenblatt werden das ausgewählte Jahr und die Feiertage des gewählten Bundeslandes übernommen</t>
  </si>
  <si>
    <t>Die einzelnen Tage sind durch Zellschutz gesperrt und nur in der Premiumversion zugänglich</t>
  </si>
  <si>
    <t>Es können bis zu 5 Tage über das Tabellenblatt Feiertagsberechnung individuell beschriftet werden</t>
  </si>
  <si>
    <t>Das aktuelle Tagesdatum wird grün angezeigt, wofür es über dem Kalender per HEUTE()-Funktion abgefragt wird</t>
  </si>
  <si>
    <t>Die Nettoarbeitstage ohne Feiertag und ohne Wochenende werden für jeden Monat angezeigt</t>
  </si>
  <si>
    <t>Die Summe der Nettoarbeitstage wird für das gesamte Jahr angezeigt, ist jedoch nicht im Druckbereich enthalten</t>
  </si>
  <si>
    <t>» Ewiger Jahreskalender als Monatsübersicht</t>
  </si>
  <si>
    <t>Anwendungshilfe für den ewigen Kalender mit Feiertagen</t>
  </si>
  <si>
    <t>Die Berechnung der unbeweglichen Feiertage erfolgt anhand der "Oster-Regel" von Johann Carl Friedrich Gauß</t>
  </si>
  <si>
    <t>Kostenlose Version der Datei</t>
  </si>
  <si>
    <t>Premiumversion der Datei</t>
  </si>
  <si>
    <t>In der kostenlosen Version sind einige Funktionen nicht vorhanden bzw. nicht vollumfänglich verfügbar - s. Premiumversion</t>
  </si>
  <si>
    <r>
      <t xml:space="preserve">Wenn Sie Interesse an der Premiumversion des ewigen Kalenders haben, können Sie diesen für </t>
    </r>
    <r>
      <rPr>
        <b/>
        <sz val="12"/>
        <rFont val="Calibri"/>
        <family val="2"/>
        <scheme val="minor"/>
      </rPr>
      <t>EUR 2,99 inkl. MwSt</t>
    </r>
    <r>
      <rPr>
        <sz val="12"/>
        <rFont val="Calibri"/>
        <family val="2"/>
        <scheme val="minor"/>
      </rPr>
      <t xml:space="preserve"> erwerben:</t>
    </r>
  </si>
  <si>
    <t>KALENDERWOCHE</t>
  </si>
  <si>
    <r>
      <t xml:space="preserve">Auf </t>
    </r>
    <r>
      <rPr>
        <b/>
        <u/>
        <sz val="11"/>
        <rFont val="Calibri"/>
        <family val="2"/>
      </rPr>
      <t>https://ko-fi.com/controllerspielwiese</t>
    </r>
    <r>
      <rPr>
        <sz val="12"/>
        <rFont val="Calibri"/>
        <family val="2"/>
      </rPr>
      <t xml:space="preserve"> können Sie uns gerne einen Kaffee spendieren …</t>
    </r>
  </si>
  <si>
    <r>
      <t xml:space="preserve">Über einen </t>
    </r>
    <r>
      <rPr>
        <b/>
        <sz val="12"/>
        <rFont val="Calibri"/>
        <family val="2"/>
        <scheme val="minor"/>
      </rPr>
      <t>freiwilligen</t>
    </r>
    <r>
      <rPr>
        <sz val="12"/>
        <rFont val="Calibri"/>
        <family val="2"/>
        <scheme val="minor"/>
      </rPr>
      <t xml:space="preserve"> </t>
    </r>
    <r>
      <rPr>
        <b/>
        <sz val="12"/>
        <rFont val="Calibri"/>
        <family val="2"/>
      </rPr>
      <t>Obolus</t>
    </r>
    <r>
      <rPr>
        <sz val="12"/>
        <rFont val="Calibri"/>
        <family val="2"/>
        <scheme val="minor"/>
      </rPr>
      <t xml:space="preserve"> in Anerkennung unseres kostenfreien Angebotes freuen wir uns selbstverständlich auch:</t>
    </r>
  </si>
  <si>
    <r>
      <t xml:space="preserve">Es besteht </t>
    </r>
    <r>
      <rPr>
        <b/>
        <sz val="12"/>
        <rFont val="Calibri"/>
        <family val="2"/>
        <scheme val="minor"/>
      </rPr>
      <t>kein Schreibschutz</t>
    </r>
    <r>
      <rPr>
        <sz val="12"/>
        <rFont val="Calibri"/>
        <family val="2"/>
        <scheme val="minor"/>
      </rPr>
      <t xml:space="preserve"> und alle Felder, Formeln und Kommentare sind frei änder- und löschbar</t>
    </r>
  </si>
  <si>
    <t>Weitere eigene "Feiertage"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</si>
  <si>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</si>
  <si>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</si>
  <si>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</si>
  <si>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</si>
  <si>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</si>
  <si>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</si>
  <si>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</si>
  <si>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</si>
  <si>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</si>
  <si>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</si>
  <si>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Die Premiumversion enthält 10 zusätzliche Zeilen für weitere 10 individuelle Einträge</t>
  </si>
  <si>
    <t>In der Premiumversion können weitere 10 Tage beschriftet werden</t>
  </si>
  <si>
    <t>Urlaub</t>
  </si>
  <si>
    <t>Anzahl Feiertage im Bundelsland:</t>
  </si>
  <si>
    <t>ZÄHLENWENN</t>
  </si>
  <si>
    <t>Dieses Tool dient zur Erstellung und zum Ausdruck von einem Jahreskalender, aber auch der Erklärung wesentlicher Excel-Funktionen ;-)</t>
  </si>
  <si>
    <t>Die verwendeten Funktionen lauten in alphabetischer Reihenfolge:</t>
  </si>
  <si>
    <t>In den Zeilen 35-39 können 5 weitere, individuelle "Feiertage", z.B. Geburtstage, für die Darstellung im Kalender eingegeben werden</t>
  </si>
  <si>
    <t>Nehmen Sie Eingaben nur in den beiden gelblichen Feldern vor bzw. in dem Bereich für die individuellen Tage</t>
  </si>
  <si>
    <t>Die Berechnung der beweglichen und unbeweglichen Feiertage erfolgt automatisch für die Bundesländer</t>
  </si>
  <si>
    <t>Die Feiertage für das ausgewählte Bundesland werden in den Kalender übernommen und dort (auch farblich) angezeigt</t>
  </si>
  <si>
    <t>Rosenmontag, Heiligabend und Silvester werden unabhängig vom gewählten Bundesland in den Kalender übernommen</t>
  </si>
  <si>
    <t>Es werden je Bundesland sämtliche Feiertage aufaddiert und die Nettoarbeitstage für das gewählte Bundesland berechnet</t>
  </si>
  <si>
    <t>In diesem Tabellenblatt können Sie das gewünschte Kalenderjahr und das betroffene Bundesland auswählen</t>
  </si>
  <si>
    <t>Die Übersicht wird in Schaltjahren selbstverständlich um den 29. Februar ergänzt</t>
  </si>
  <si>
    <r>
      <t xml:space="preserve">Die vorliegende, </t>
    </r>
    <r>
      <rPr>
        <b/>
        <sz val="12"/>
        <rFont val="Calibri"/>
        <family val="2"/>
      </rPr>
      <t xml:space="preserve">kostenlose </t>
    </r>
    <r>
      <rPr>
        <sz val="12"/>
        <rFont val="Calibri"/>
        <family val="2"/>
      </rPr>
      <t>Version</t>
    </r>
    <r>
      <rPr>
        <sz val="12"/>
        <rFont val="Calibri"/>
        <family val="2"/>
        <scheme val="minor"/>
      </rPr>
      <t xml:space="preserve"> ist zur ausschließlichen privaten oder auch persönlichen Nutzung in Unternehmen gedacht</t>
    </r>
  </si>
  <si>
    <t>Das Logo der ControllerSpielwiese wird in der Premiumversion nicht mitgedruckt</t>
  </si>
  <si>
    <t>Aufgrund der verwendeten Funktionen ist eine Excel-Version ab Excel 2016 notwendig</t>
  </si>
  <si>
    <t xml:space="preserve">oben </t>
  </si>
  <si>
    <r>
      <t xml:space="preserve">Sie senden uns eine E-Mail an </t>
    </r>
    <r>
      <rPr>
        <b/>
        <u/>
        <sz val="12"/>
        <rFont val="Calibri"/>
        <family val="2"/>
      </rPr>
      <t xml:space="preserve">Service@ControllerSpielwiese.de </t>
    </r>
  </si>
  <si>
    <r>
      <t xml:space="preserve">Diese muss Ihre </t>
    </r>
    <r>
      <rPr>
        <b/>
        <sz val="12"/>
        <rFont val="Calibri"/>
        <family val="2"/>
      </rPr>
      <t>Rechnungsadresse</t>
    </r>
    <r>
      <rPr>
        <sz val="12"/>
        <rFont val="Calibri"/>
        <family val="2"/>
      </rPr>
      <t xml:space="preserve"> und eine kurze aber klare </t>
    </r>
    <r>
      <rPr>
        <b/>
        <sz val="12"/>
        <rFont val="Calibri"/>
        <family val="2"/>
      </rPr>
      <t>Willensäußerung</t>
    </r>
    <r>
      <rPr>
        <sz val="12"/>
        <rFont val="Calibri"/>
        <family val="2"/>
      </rPr>
      <t xml:space="preserve"> zum Erwerb des Tools beinhalten</t>
    </r>
  </si>
  <si>
    <t>Heute:</t>
  </si>
  <si>
    <t>» Jahresübersicht mit Feiertagen (einseitig)</t>
  </si>
  <si>
    <t>Jahresblatt</t>
  </si>
  <si>
    <t>WENNFEHLER</t>
  </si>
  <si>
    <t>MONAT</t>
  </si>
  <si>
    <t>In diesem Tabellenblatt werden ebenso das ausgewählte Jahr und die Feiertage des gewählten Bundeslandes übernommen</t>
  </si>
  <si>
    <t>Das aktuelle Tagesdatum wird rot angezeigt, wofür es über dem Kalender per HEUTE()-Funktion abgefragt wird</t>
  </si>
  <si>
    <t>Die Nettoarbeitstage ohne Feiertage und ohne Wochenende werden für jeden Monat angezeigt</t>
  </si>
  <si>
    <t>In der Premiumversion können bis zu 15 Tage über das Tabellenblatt Feiertagsberechnung individuell beschriftet werden</t>
  </si>
  <si>
    <t>10 zusätzlichen Zeilen für weitere 10 individuelle "Feiertage" in der Monatsübersicht</t>
  </si>
  <si>
    <t>Alle 15 zusätzliche Zeilen für die eigenen "Feiertage" in der Jahresübersicht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</si>
</sst>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dd/\ mmmm"/>
    <numFmt numFmtId="165" formatCode="dd"/>
    <numFmt numFmtId="166" formatCode="#,##0.00\ &quot;€&quot;"/>
    <numFmt numFmtId="167" formatCode="dd/mm"/>
    <numFmt numFmtId="168" formatCode="ddd"/>
  </numFmts>
  <fonts count="56">
    <font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8"/>
      <color rgb="FF444444"/>
      <name val="Open Sans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8"/>
      <name val="MS Sans Serif"/>
      <family val="2"/>
    </font>
    <font>
      <sz val="9"/>
      <name val="MS Sans Serif"/>
      <family val="2"/>
    </font>
    <font>
      <b/>
      <sz val="18"/>
      <name val="Arial"/>
      <family val="2"/>
    </font>
    <font>
      <b/>
      <sz val="12"/>
      <color theme="1"/>
      <name val="Calibri"/>
      <family val="2"/>
      <scheme val="minor"/>
    </font>
    <font>
      <b/>
      <sz val="8"/>
      <color theme="0" tint="-0.34998626667073579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11"/>
      <color theme="9" tint="-0.499984740745262"/>
      <name val="Calibri"/>
      <family val="2"/>
      <scheme val="minor"/>
    </font>
    <font>
      <sz val="8"/>
      <color theme="0"/>
      <name val="Open Sans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u/>
      <sz val="12"/>
      <color theme="9" tint="-0.499984740745262"/>
      <name val="Calibri"/>
      <family val="2"/>
    </font>
    <font>
      <sz val="12"/>
      <color theme="9" tint="-0.499984740745262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b/>
      <u/>
      <sz val="11"/>
      <name val="Calibri"/>
      <family val="2"/>
    </font>
    <font>
      <u/>
      <sz val="12"/>
      <color theme="1"/>
      <name val="Calibri"/>
      <family val="2"/>
      <scheme val="minor"/>
    </font>
    <font>
      <u/>
      <sz val="11"/>
      <color theme="9" tint="-0.499984740745262"/>
      <name val="Calibri"/>
      <family val="2"/>
    </font>
    <font>
      <sz val="9"/>
      <color rgb="FFFF0000"/>
      <name val="Arial"/>
      <family val="2"/>
    </font>
    <font>
      <b/>
      <sz val="11"/>
      <color theme="9" tint="-0.499984740745262"/>
      <name val="Calibri"/>
      <family val="2"/>
    </font>
    <font>
      <b/>
      <sz val="28"/>
      <name val="Arial"/>
      <family val="2"/>
    </font>
    <font>
      <b/>
      <sz val="20"/>
      <name val="Arial"/>
      <family val="2"/>
    </font>
    <font>
      <b/>
      <u/>
      <sz val="12"/>
      <name val="Calibri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0.39994506668294322"/>
      </left>
      <right/>
      <top/>
      <bottom/>
      <diagonal/>
    </border>
    <border>
      <left/>
      <right style="medium">
        <color theme="9" tint="0.39994506668294322"/>
      </right>
      <top/>
      <bottom/>
      <diagonal/>
    </border>
    <border>
      <left style="medium">
        <color theme="9" tint="0.39994506668294322"/>
      </left>
      <right/>
      <top/>
      <bottom style="medium">
        <color theme="9" tint="0.39994506668294322"/>
      </bottom>
      <diagonal/>
    </border>
    <border>
      <left/>
      <right style="medium">
        <color theme="9" tint="0.39994506668294322"/>
      </right>
      <top/>
      <bottom style="medium">
        <color theme="9" tint="0.39994506668294322"/>
      </bottom>
      <diagonal/>
    </border>
    <border>
      <left style="medium">
        <color theme="9" tint="0.399945066682943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1454817346722"/>
      </right>
      <top style="medium">
        <color theme="9" tint="0.39994506668294322"/>
      </top>
      <bottom style="medium">
        <color theme="9" tint="0.39991454817346722"/>
      </bottom>
      <diagonal/>
    </border>
    <border>
      <left style="medium">
        <color theme="9" tint="0.39991454817346722"/>
      </left>
      <right style="medium">
        <color theme="9" tint="0.39994506668294322"/>
      </right>
      <top style="medium">
        <color theme="9" tint="0.39994506668294322"/>
      </top>
      <bottom style="medium">
        <color theme="9" tint="0.39991454817346722"/>
      </bottom>
      <diagonal/>
    </border>
    <border>
      <left/>
      <right/>
      <top/>
      <bottom style="medium">
        <color theme="9" tint="0.39994506668294322"/>
      </bottom>
      <diagonal/>
    </border>
    <border>
      <left/>
      <right style="medium">
        <color theme="9" tint="0.39988402966399123"/>
      </right>
      <top style="medium">
        <color theme="9" tint="0.39991454817346722"/>
      </top>
      <bottom/>
      <diagonal/>
    </border>
    <border>
      <left/>
      <right style="medium">
        <color theme="9" tint="0.39988402966399123"/>
      </right>
      <top/>
      <bottom/>
      <diagonal/>
    </border>
    <border>
      <left/>
      <right style="medium">
        <color theme="9" tint="0.39988402966399123"/>
      </right>
      <top/>
      <bottom style="medium">
        <color theme="9" tint="0.39994506668294322"/>
      </bottom>
      <diagonal/>
    </border>
  </borders>
  <cellStyleXfs count="3">
    <xf numFmtId="0" fontId="0" fillId="0" borderId="0"/>
    <xf numFmtId="0" fontId="9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189">
    <xf numFmtId="0" fontId="0" fillId="0" borderId="0" xfId="0"/>
    <xf numFmtId="0" fontId="2" fillId="0" borderId="0" xfId="0" applyFont="1" applyAlignment="1">
      <alignment horizontal="justify" vertical="center" wrapText="1" readingOrder="1"/>
    </xf>
    <xf numFmtId="0" fontId="3" fillId="0" borderId="0" xfId="0" applyNumberFormat="1" applyFont="1"/>
    <xf numFmtId="0" fontId="0" fillId="0" borderId="0" xfId="0" applyAlignment="1">
      <alignment horizontal="center" vertical="center"/>
    </xf>
    <xf numFmtId="0" fontId="10" fillId="0" borderId="0" xfId="1" applyFont="1" applyFill="1" applyAlignment="1">
      <alignment wrapText="1"/>
    </xf>
    <xf numFmtId="165" fontId="11" fillId="0" borderId="0" xfId="1" applyNumberFormat="1" applyFont="1"/>
    <xf numFmtId="0" fontId="11" fillId="0" borderId="0" xfId="1" applyFont="1"/>
    <xf numFmtId="0" fontId="10" fillId="0" borderId="0" xfId="1" applyFont="1"/>
    <xf numFmtId="0" fontId="12" fillId="0" borderId="0" xfId="1" applyFont="1"/>
    <xf numFmtId="165" fontId="12" fillId="0" borderId="0" xfId="1" applyNumberFormat="1" applyFont="1"/>
    <xf numFmtId="0" fontId="13" fillId="0" borderId="0" xfId="1" applyFont="1" applyAlignment="1">
      <alignment horizontal="center"/>
    </xf>
    <xf numFmtId="0" fontId="16" fillId="0" borderId="0" xfId="1" applyFont="1" applyAlignment="1">
      <alignment vertical="center"/>
    </xf>
    <xf numFmtId="0" fontId="16" fillId="0" borderId="1" xfId="1" applyFont="1" applyFill="1" applyBorder="1" applyAlignment="1">
      <alignment horizontal="centerContinuous" vertical="center"/>
    </xf>
    <xf numFmtId="0" fontId="16" fillId="0" borderId="3" xfId="1" applyFont="1" applyFill="1" applyBorder="1" applyAlignment="1">
      <alignment horizontal="centerContinuous" vertical="center"/>
    </xf>
    <xf numFmtId="0" fontId="10" fillId="0" borderId="5" xfId="1" applyFont="1" applyFill="1" applyBorder="1"/>
    <xf numFmtId="165" fontId="10" fillId="0" borderId="3" xfId="1" applyNumberFormat="1" applyFont="1" applyFill="1" applyBorder="1"/>
    <xf numFmtId="165" fontId="10" fillId="0" borderId="4" xfId="1" applyNumberFormat="1" applyFont="1" applyFill="1" applyBorder="1"/>
    <xf numFmtId="0" fontId="17" fillId="0" borderId="5" xfId="1" applyFont="1" applyFill="1" applyBorder="1"/>
    <xf numFmtId="165" fontId="17" fillId="0" borderId="4" xfId="1" applyNumberFormat="1" applyFont="1" applyFill="1" applyBorder="1"/>
    <xf numFmtId="0" fontId="18" fillId="0" borderId="0" xfId="1" applyFont="1" applyFill="1"/>
    <xf numFmtId="0" fontId="18" fillId="5" borderId="6" xfId="1" applyFont="1" applyFill="1" applyBorder="1" applyAlignment="1"/>
    <xf numFmtId="0" fontId="18" fillId="5" borderId="7" xfId="1" applyFont="1" applyFill="1" applyBorder="1" applyAlignment="1"/>
    <xf numFmtId="0" fontId="18" fillId="5" borderId="8" xfId="1" applyFont="1" applyFill="1" applyBorder="1" applyAlignment="1"/>
    <xf numFmtId="0" fontId="18" fillId="5" borderId="9" xfId="1" applyFont="1" applyFill="1" applyBorder="1" applyAlignment="1"/>
    <xf numFmtId="0" fontId="18" fillId="5" borderId="5" xfId="1" applyFont="1" applyFill="1" applyBorder="1" applyAlignment="1"/>
    <xf numFmtId="0" fontId="18" fillId="5" borderId="4" xfId="1" applyFont="1" applyFill="1" applyBorder="1" applyAlignment="1"/>
    <xf numFmtId="0" fontId="10" fillId="0" borderId="0" xfId="1" applyFont="1" applyFill="1"/>
    <xf numFmtId="165" fontId="10" fillId="0" borderId="0" xfId="1" applyNumberFormat="1" applyFont="1" applyFill="1"/>
    <xf numFmtId="165" fontId="10" fillId="0" borderId="0" xfId="1" applyNumberFormat="1" applyFont="1"/>
    <xf numFmtId="0" fontId="18" fillId="0" borderId="0" xfId="1" applyFont="1"/>
    <xf numFmtId="1" fontId="12" fillId="0" borderId="0" xfId="1" applyNumberFormat="1" applyFont="1"/>
    <xf numFmtId="1" fontId="19" fillId="0" borderId="0" xfId="1" applyNumberFormat="1" applyFont="1"/>
    <xf numFmtId="0" fontId="19" fillId="0" borderId="0" xfId="1" applyFont="1"/>
    <xf numFmtId="165" fontId="18" fillId="0" borderId="0" xfId="1" applyNumberFormat="1" applyFont="1"/>
    <xf numFmtId="0" fontId="0" fillId="0" borderId="0" xfId="0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Font="1" applyAlignment="1" applyProtection="1">
      <alignment horizontal="center"/>
    </xf>
    <xf numFmtId="0" fontId="10" fillId="0" borderId="1" xfId="1" applyFont="1" applyFill="1" applyBorder="1"/>
    <xf numFmtId="0" fontId="11" fillId="0" borderId="4" xfId="1" applyFont="1" applyFill="1" applyBorder="1" applyAlignment="1">
      <alignment horizontal="center"/>
    </xf>
    <xf numFmtId="166" fontId="11" fillId="0" borderId="4" xfId="1" applyNumberFormat="1" applyFont="1" applyFill="1" applyBorder="1" applyAlignment="1">
      <alignment horizontal="center"/>
    </xf>
    <xf numFmtId="0" fontId="22" fillId="0" borderId="4" xfId="1" applyFont="1" applyFill="1" applyBorder="1" applyAlignment="1">
      <alignment horizontal="center"/>
    </xf>
    <xf numFmtId="0" fontId="23" fillId="0" borderId="4" xfId="1" applyFont="1" applyFill="1" applyBorder="1" applyAlignment="1">
      <alignment horizontal="center"/>
    </xf>
    <xf numFmtId="166" fontId="23" fillId="0" borderId="4" xfId="1" applyNumberFormat="1" applyFont="1" applyFill="1" applyBorder="1" applyAlignment="1">
      <alignment horizontal="center"/>
    </xf>
    <xf numFmtId="17" fontId="15" fillId="7" borderId="1" xfId="1" applyNumberFormat="1" applyFont="1" applyFill="1" applyBorder="1" applyAlignment="1">
      <alignment horizontal="centerContinuous" vertical="center"/>
    </xf>
    <xf numFmtId="165" fontId="16" fillId="7" borderId="2" xfId="1" applyNumberFormat="1" applyFont="1" applyFill="1" applyBorder="1" applyAlignment="1">
      <alignment horizontal="centerContinuous" vertical="center"/>
    </xf>
    <xf numFmtId="0" fontId="16" fillId="7" borderId="3" xfId="1" applyFont="1" applyFill="1" applyBorder="1" applyAlignment="1">
      <alignment horizontal="centerContinuous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Protection="1">
      <protection locked="0"/>
    </xf>
    <xf numFmtId="0" fontId="26" fillId="0" borderId="0" xfId="0" applyFont="1" applyAlignment="1">
      <alignment horizontal="justify" vertical="center" wrapText="1" readingOrder="1"/>
    </xf>
    <xf numFmtId="165" fontId="27" fillId="0" borderId="3" xfId="1" applyNumberFormat="1" applyFont="1" applyFill="1" applyBorder="1"/>
    <xf numFmtId="0" fontId="27" fillId="0" borderId="0" xfId="1" applyFont="1" applyFill="1"/>
    <xf numFmtId="165" fontId="27" fillId="0" borderId="0" xfId="1" applyNumberFormat="1" applyFont="1" applyFill="1" applyBorder="1"/>
    <xf numFmtId="165" fontId="27" fillId="0" borderId="0" xfId="1" applyNumberFormat="1" applyFont="1" applyFill="1"/>
    <xf numFmtId="165" fontId="27" fillId="0" borderId="11" xfId="1" applyNumberFormat="1" applyFont="1" applyFill="1" applyBorder="1"/>
    <xf numFmtId="165" fontId="27" fillId="0" borderId="8" xfId="1" applyNumberFormat="1" applyFont="1" applyFill="1" applyBorder="1"/>
    <xf numFmtId="0" fontId="11" fillId="0" borderId="0" xfId="1" applyFont="1" applyProtection="1">
      <protection hidden="1"/>
    </xf>
    <xf numFmtId="165" fontId="11" fillId="0" borderId="0" xfId="1" applyNumberFormat="1" applyFont="1" applyProtection="1">
      <protection hidden="1"/>
    </xf>
    <xf numFmtId="0" fontId="12" fillId="0" borderId="0" xfId="1" applyFont="1" applyProtection="1">
      <protection hidden="1"/>
    </xf>
    <xf numFmtId="165" fontId="12" fillId="0" borderId="0" xfId="1" applyNumberFormat="1" applyFont="1" applyProtection="1">
      <protection hidden="1"/>
    </xf>
    <xf numFmtId="0" fontId="10" fillId="4" borderId="0" xfId="1" applyFont="1" applyFill="1" applyAlignment="1" applyProtection="1">
      <alignment horizontal="center" wrapText="1"/>
      <protection hidden="1"/>
    </xf>
    <xf numFmtId="0" fontId="14" fillId="0" borderId="0" xfId="1" applyFont="1" applyProtection="1">
      <protection hidden="1"/>
    </xf>
    <xf numFmtId="0" fontId="21" fillId="0" borderId="0" xfId="0" applyFont="1" applyProtection="1">
      <protection locked="0"/>
    </xf>
    <xf numFmtId="0" fontId="21" fillId="6" borderId="0" xfId="0" applyNumberFormat="1" applyFont="1" applyFill="1" applyAlignment="1" applyProtection="1">
      <alignment horizontal="center"/>
      <protection locked="0"/>
    </xf>
    <xf numFmtId="0" fontId="21" fillId="6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14" fontId="8" fillId="0" borderId="0" xfId="0" applyNumberFormat="1" applyFont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14" fontId="8" fillId="0" borderId="10" xfId="0" applyNumberFormat="1" applyFont="1" applyBorder="1" applyAlignment="1" applyProtection="1">
      <alignment horizontal="right"/>
      <protection locked="0"/>
    </xf>
    <xf numFmtId="14" fontId="8" fillId="0" borderId="0" xfId="0" applyNumberFormat="1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Alignment="1" applyProtection="1">
      <alignment horizontal="justify" vertical="center" wrapText="1" readingOrder="1"/>
      <protection locked="0"/>
    </xf>
    <xf numFmtId="0" fontId="26" fillId="0" borderId="0" xfId="0" applyFont="1" applyAlignment="1" applyProtection="1">
      <alignment horizontal="justify" vertical="center" wrapText="1" readingOrder="1"/>
      <protection locked="0"/>
    </xf>
    <xf numFmtId="0" fontId="0" fillId="0" borderId="0" xfId="0" applyProtection="1"/>
    <xf numFmtId="0" fontId="7" fillId="0" borderId="0" xfId="0" applyFont="1" applyProtection="1"/>
    <xf numFmtId="0" fontId="0" fillId="3" borderId="0" xfId="0" applyFill="1" applyAlignment="1" applyProtection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3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3" borderId="0" xfId="0" applyFill="1" applyProtection="1"/>
    <xf numFmtId="0" fontId="4" fillId="3" borderId="0" xfId="0" applyFont="1" applyFill="1" applyAlignment="1" applyProtection="1">
      <alignment horizontal="right"/>
    </xf>
    <xf numFmtId="0" fontId="0" fillId="3" borderId="0" xfId="0" applyFill="1" applyAlignment="1" applyProtection="1">
      <alignment horizontal="center" vertical="center"/>
    </xf>
    <xf numFmtId="14" fontId="0" fillId="0" borderId="8" xfId="0" applyNumberFormat="1" applyBorder="1" applyProtection="1"/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right"/>
    </xf>
    <xf numFmtId="14" fontId="0" fillId="0" borderId="0" xfId="0" applyNumberFormat="1" applyProtection="1"/>
    <xf numFmtId="0" fontId="4" fillId="3" borderId="0" xfId="0" applyFont="1" applyFill="1" applyProtection="1"/>
    <xf numFmtId="0" fontId="4" fillId="3" borderId="0" xfId="0" applyFont="1" applyFill="1" applyAlignment="1" applyProtection="1">
      <alignment wrapText="1"/>
    </xf>
    <xf numFmtId="0" fontId="4" fillId="3" borderId="0" xfId="0" applyFont="1" applyFill="1" applyAlignment="1" applyProtection="1">
      <alignment horizontal="right" wrapText="1"/>
    </xf>
    <xf numFmtId="0" fontId="4" fillId="3" borderId="0" xfId="0" applyFont="1" applyFill="1" applyAlignment="1" applyProtection="1">
      <alignment horizontal="center"/>
    </xf>
    <xf numFmtId="14" fontId="8" fillId="0" borderId="0" xfId="0" applyNumberFormat="1" applyFont="1" applyAlignment="1" applyProtection="1">
      <alignment horizontal="right"/>
    </xf>
    <xf numFmtId="14" fontId="3" fillId="0" borderId="0" xfId="0" applyNumberFormat="1" applyFont="1" applyProtection="1"/>
    <xf numFmtId="0" fontId="0" fillId="0" borderId="0" xfId="0" applyAlignment="1" applyProtection="1">
      <alignment horizontal="center"/>
    </xf>
    <xf numFmtId="16" fontId="0" fillId="0" borderId="0" xfId="0" applyNumberFormat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0" xfId="0" applyBorder="1" applyProtection="1"/>
    <xf numFmtId="164" fontId="0" fillId="0" borderId="10" xfId="0" applyNumberFormat="1" applyBorder="1" applyAlignment="1" applyProtection="1">
      <alignment horizontal="right"/>
    </xf>
    <xf numFmtId="14" fontId="0" fillId="0" borderId="10" xfId="0" applyNumberFormat="1" applyBorder="1" applyProtection="1"/>
    <xf numFmtId="0" fontId="0" fillId="0" borderId="10" xfId="0" applyBorder="1" applyAlignment="1" applyProtection="1">
      <alignment horizontal="center"/>
    </xf>
    <xf numFmtId="0" fontId="1" fillId="2" borderId="0" xfId="0" applyFont="1" applyFill="1" applyProtection="1"/>
    <xf numFmtId="0" fontId="30" fillId="3" borderId="0" xfId="0" applyFont="1" applyFill="1" applyProtection="1"/>
    <xf numFmtId="0" fontId="31" fillId="3" borderId="0" xfId="0" applyFont="1" applyFill="1" applyAlignment="1" applyProtection="1">
      <alignment horizontal="left" vertical="center"/>
    </xf>
    <xf numFmtId="0" fontId="32" fillId="3" borderId="0" xfId="0" applyFont="1" applyFill="1" applyProtection="1"/>
    <xf numFmtId="0" fontId="33" fillId="3" borderId="0" xfId="0" applyFont="1" applyFill="1" applyAlignment="1" applyProtection="1">
      <alignment horizontal="right"/>
    </xf>
    <xf numFmtId="0" fontId="35" fillId="3" borderId="0" xfId="2" applyFont="1" applyFill="1" applyAlignment="1" applyProtection="1"/>
    <xf numFmtId="0" fontId="34" fillId="3" borderId="0" xfId="2" applyFill="1" applyAlignment="1" applyProtection="1"/>
    <xf numFmtId="0" fontId="25" fillId="3" borderId="0" xfId="0" applyFont="1" applyFill="1" applyProtection="1"/>
    <xf numFmtId="0" fontId="3" fillId="0" borderId="0" xfId="0" applyFont="1" applyProtection="1"/>
    <xf numFmtId="0" fontId="29" fillId="3" borderId="0" xfId="0" applyFont="1" applyFill="1" applyProtection="1"/>
    <xf numFmtId="0" fontId="37" fillId="3" borderId="0" xfId="0" applyFont="1" applyFill="1" applyAlignment="1" applyProtection="1">
      <alignment horizontal="left" vertical="center"/>
    </xf>
    <xf numFmtId="0" fontId="21" fillId="3" borderId="0" xfId="0" applyFont="1" applyFill="1" applyProtection="1"/>
    <xf numFmtId="0" fontId="38" fillId="3" borderId="0" xfId="2" applyFont="1" applyFill="1" applyAlignment="1" applyProtection="1"/>
    <xf numFmtId="0" fontId="39" fillId="3" borderId="0" xfId="0" applyFont="1" applyFill="1" applyProtection="1"/>
    <xf numFmtId="0" fontId="37" fillId="3" borderId="0" xfId="0" applyFont="1" applyFill="1" applyProtection="1"/>
    <xf numFmtId="0" fontId="36" fillId="3" borderId="0" xfId="0" applyFont="1" applyFill="1" applyProtection="1"/>
    <xf numFmtId="0" fontId="42" fillId="3" borderId="0" xfId="0" applyFont="1" applyFill="1" applyProtection="1"/>
    <xf numFmtId="0" fontId="36" fillId="3" borderId="0" xfId="0" applyFont="1" applyFill="1" applyAlignment="1" applyProtection="1">
      <alignment horizontal="right"/>
    </xf>
    <xf numFmtId="0" fontId="3" fillId="3" borderId="0" xfId="0" applyFont="1" applyFill="1" applyProtection="1"/>
    <xf numFmtId="0" fontId="42" fillId="3" borderId="0" xfId="0" applyFont="1" applyFill="1" applyAlignment="1" applyProtection="1">
      <alignment horizontal="right"/>
    </xf>
    <xf numFmtId="0" fontId="36" fillId="3" borderId="0" xfId="0" applyFont="1" applyFill="1" applyAlignment="1" applyProtection="1">
      <alignment horizontal="left"/>
    </xf>
    <xf numFmtId="0" fontId="34" fillId="3" borderId="0" xfId="2" applyFont="1" applyFill="1" applyAlignment="1" applyProtection="1"/>
    <xf numFmtId="0" fontId="41" fillId="3" borderId="0" xfId="2" applyFont="1" applyFill="1" applyAlignment="1" applyProtection="1"/>
    <xf numFmtId="0" fontId="10" fillId="0" borderId="0" xfId="1" applyNumberFormat="1" applyFont="1" applyFill="1"/>
    <xf numFmtId="0" fontId="43" fillId="3" borderId="0" xfId="2" applyFont="1" applyFill="1" applyAlignment="1" applyProtection="1"/>
    <xf numFmtId="0" fontId="0" fillId="3" borderId="0" xfId="0" applyFill="1"/>
    <xf numFmtId="0" fontId="36" fillId="3" borderId="0" xfId="0" applyFont="1" applyFill="1"/>
    <xf numFmtId="0" fontId="45" fillId="3" borderId="0" xfId="2" applyFont="1" applyFill="1" applyAlignment="1" applyProtection="1"/>
    <xf numFmtId="0" fontId="7" fillId="0" borderId="0" xfId="0" applyFont="1"/>
    <xf numFmtId="165" fontId="46" fillId="0" borderId="0" xfId="1" applyNumberFormat="1" applyFont="1" applyProtection="1">
      <protection hidden="1"/>
    </xf>
    <xf numFmtId="0" fontId="20" fillId="0" borderId="0" xfId="1" applyFont="1" applyAlignment="1" applyProtection="1">
      <alignment horizontal="left" vertical="top"/>
      <protection hidden="1"/>
    </xf>
    <xf numFmtId="0" fontId="0" fillId="3" borderId="0" xfId="0" applyFill="1" applyAlignment="1" applyProtection="1">
      <alignment horizontal="center" vertical="top" wrapText="1"/>
    </xf>
    <xf numFmtId="0" fontId="0" fillId="3" borderId="0" xfId="0" applyFill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0" fillId="0" borderId="0" xfId="0" applyFill="1" applyProtection="1"/>
    <xf numFmtId="0" fontId="4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justify" vertical="center" wrapText="1" readingOrder="1"/>
    </xf>
    <xf numFmtId="0" fontId="0" fillId="2" borderId="0" xfId="0" applyFill="1" applyAlignment="1" applyProtection="1">
      <alignment horizontal="center" vertical="center"/>
    </xf>
    <xf numFmtId="0" fontId="3" fillId="0" borderId="6" xfId="0" applyFont="1" applyBorder="1" applyProtection="1">
      <protection locked="0"/>
    </xf>
    <xf numFmtId="164" fontId="3" fillId="0" borderId="11" xfId="0" applyNumberFormat="1" applyFont="1" applyBorder="1" applyAlignment="1" applyProtection="1">
      <alignment horizontal="right"/>
      <protection locked="0"/>
    </xf>
    <xf numFmtId="14" fontId="3" fillId="0" borderId="7" xfId="0" applyNumberFormat="1" applyFont="1" applyBorder="1" applyProtection="1">
      <protection locked="0"/>
    </xf>
    <xf numFmtId="0" fontId="3" fillId="0" borderId="8" xfId="0" applyFont="1" applyBorder="1" applyProtection="1">
      <protection locked="0"/>
    </xf>
    <xf numFmtId="164" fontId="3" fillId="0" borderId="0" xfId="0" applyNumberFormat="1" applyFont="1" applyBorder="1" applyAlignment="1" applyProtection="1">
      <alignment horizontal="right"/>
      <protection locked="0"/>
    </xf>
    <xf numFmtId="14" fontId="3" fillId="0" borderId="9" xfId="0" applyNumberFormat="1" applyFont="1" applyBorder="1" applyProtection="1">
      <protection locked="0"/>
    </xf>
    <xf numFmtId="0" fontId="3" fillId="0" borderId="5" xfId="0" applyFont="1" applyBorder="1" applyProtection="1">
      <protection locked="0"/>
    </xf>
    <xf numFmtId="164" fontId="3" fillId="0" borderId="10" xfId="0" applyNumberFormat="1" applyFont="1" applyBorder="1" applyAlignment="1" applyProtection="1">
      <alignment horizontal="right"/>
      <protection locked="0"/>
    </xf>
    <xf numFmtId="14" fontId="3" fillId="0" borderId="4" xfId="0" applyNumberFormat="1" applyFont="1" applyBorder="1" applyProtection="1">
      <protection locked="0"/>
    </xf>
    <xf numFmtId="0" fontId="3" fillId="2" borderId="6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47" fillId="3" borderId="0" xfId="2" applyFont="1" applyFill="1" applyAlignment="1" applyProtection="1">
      <alignment horizontal="center"/>
    </xf>
    <xf numFmtId="165" fontId="13" fillId="0" borderId="0" xfId="1" applyNumberFormat="1" applyFont="1" applyFill="1" applyBorder="1" applyAlignment="1" applyProtection="1">
      <alignment vertical="center" wrapText="1"/>
      <protection locked="0" hidden="1"/>
    </xf>
    <xf numFmtId="0" fontId="49" fillId="0" borderId="0" xfId="1" applyFont="1" applyAlignment="1">
      <alignment vertical="top"/>
    </xf>
    <xf numFmtId="0" fontId="51" fillId="0" borderId="0" xfId="0" applyFont="1"/>
    <xf numFmtId="0" fontId="53" fillId="0" borderId="0" xfId="0" applyFont="1"/>
    <xf numFmtId="0" fontId="52" fillId="7" borderId="0" xfId="0" applyFont="1" applyFill="1"/>
    <xf numFmtId="0" fontId="51" fillId="7" borderId="0" xfId="0" applyFont="1" applyFill="1"/>
    <xf numFmtId="0" fontId="0" fillId="7" borderId="0" xfId="0" applyFill="1"/>
    <xf numFmtId="0" fontId="27" fillId="7" borderId="0" xfId="0" applyFont="1" applyFill="1"/>
    <xf numFmtId="14" fontId="27" fillId="7" borderId="0" xfId="0" applyNumberFormat="1" applyFont="1" applyFill="1" applyAlignment="1">
      <alignment horizontal="center"/>
    </xf>
    <xf numFmtId="0" fontId="54" fillId="7" borderId="0" xfId="0" applyFont="1" applyFill="1"/>
    <xf numFmtId="0" fontId="55" fillId="0" borderId="0" xfId="0" applyFont="1"/>
    <xf numFmtId="1" fontId="12" fillId="0" borderId="0" xfId="1" applyNumberFormat="1" applyFont="1" applyAlignment="1">
      <alignment horizontal="center"/>
    </xf>
    <xf numFmtId="167" fontId="53" fillId="0" borderId="13" xfId="0" applyNumberFormat="1" applyFont="1" applyFill="1" applyBorder="1" applyAlignment="1">
      <alignment horizontal="center" vertical="center"/>
    </xf>
    <xf numFmtId="167" fontId="53" fillId="0" borderId="15" xfId="0" applyNumberFormat="1" applyFont="1" applyFill="1" applyBorder="1" applyAlignment="1">
      <alignment horizontal="center" vertical="center"/>
    </xf>
    <xf numFmtId="167" fontId="53" fillId="0" borderId="20" xfId="0" applyNumberFormat="1" applyFont="1" applyFill="1" applyBorder="1" applyAlignment="1">
      <alignment horizontal="center" vertical="center"/>
    </xf>
    <xf numFmtId="167" fontId="53" fillId="0" borderId="21" xfId="0" applyNumberFormat="1" applyFont="1" applyFill="1" applyBorder="1" applyAlignment="1">
      <alignment horizontal="center" vertical="center"/>
    </xf>
    <xf numFmtId="167" fontId="53" fillId="0" borderId="22" xfId="0" applyNumberFormat="1" applyFont="1" applyFill="1" applyBorder="1" applyAlignment="1">
      <alignment horizontal="center" vertical="center"/>
    </xf>
    <xf numFmtId="0" fontId="48" fillId="0" borderId="0" xfId="1" applyFont="1" applyAlignment="1" applyProtection="1">
      <alignment horizontal="center" vertical="center"/>
      <protection hidden="1"/>
    </xf>
    <xf numFmtId="14" fontId="24" fillId="0" borderId="0" xfId="1" applyNumberFormat="1" applyFont="1" applyFill="1" applyBorder="1" applyAlignment="1" applyProtection="1">
      <alignment horizontal="center" vertical="center"/>
      <protection locked="0" hidden="1"/>
    </xf>
    <xf numFmtId="0" fontId="52" fillId="7" borderId="0" xfId="0" applyFont="1" applyFill="1" applyAlignment="1">
      <alignment horizontal="center"/>
    </xf>
    <xf numFmtId="0" fontId="54" fillId="2" borderId="17" xfId="0" applyFont="1" applyFill="1" applyBorder="1" applyAlignment="1">
      <alignment horizontal="center"/>
    </xf>
    <xf numFmtId="0" fontId="54" fillId="2" borderId="18" xfId="0" applyFont="1" applyFill="1" applyBorder="1" applyAlignment="1">
      <alignment horizontal="center"/>
    </xf>
    <xf numFmtId="0" fontId="54" fillId="2" borderId="16" xfId="0" applyFont="1" applyFill="1" applyBorder="1" applyAlignment="1">
      <alignment horizontal="center"/>
    </xf>
    <xf numFmtId="168" fontId="53" fillId="0" borderId="12" xfId="0" applyNumberFormat="1" applyFont="1" applyFill="1" applyBorder="1" applyAlignment="1">
      <alignment horizontal="center" vertical="center"/>
    </xf>
    <xf numFmtId="168" fontId="53" fillId="0" borderId="0" xfId="0" applyNumberFormat="1" applyFont="1" applyFill="1" applyBorder="1" applyAlignment="1">
      <alignment horizontal="center" vertical="center"/>
    </xf>
    <xf numFmtId="168" fontId="53" fillId="0" borderId="19" xfId="0" applyNumberFormat="1" applyFont="1" applyFill="1" applyBorder="1" applyAlignment="1">
      <alignment horizontal="center" vertical="center"/>
    </xf>
    <xf numFmtId="168" fontId="53" fillId="0" borderId="14" xfId="0" applyNumberFormat="1" applyFont="1" applyFill="1" applyBorder="1" applyAlignment="1">
      <alignment horizontal="center" vertical="center"/>
    </xf>
    <xf numFmtId="14" fontId="17" fillId="7" borderId="0" xfId="0" applyNumberFormat="1" applyFont="1" applyFill="1" applyAlignment="1">
      <alignment horizontal="center"/>
    </xf>
    <xf numFmtId="0" fontId="1" fillId="7" borderId="0" xfId="0" applyFont="1" applyFill="1" applyProtection="1"/>
    <xf numFmtId="166" fontId="28" fillId="7" borderId="0" xfId="0" applyNumberFormat="1" applyFont="1" applyFill="1" applyProtection="1"/>
    <xf numFmtId="0" fontId="29" fillId="7" borderId="0" xfId="0" applyFont="1" applyFill="1" applyAlignment="1" applyProtection="1">
      <alignment horizontal="left"/>
    </xf>
    <xf numFmtId="0" fontId="29" fillId="7" borderId="0" xfId="0" applyFont="1" applyFill="1" applyAlignment="1" applyProtection="1">
      <alignment horizontal="center"/>
    </xf>
    <xf numFmtId="0" fontId="29" fillId="7" borderId="0" xfId="0" applyFont="1" applyFill="1" applyAlignment="1" applyProtection="1">
      <alignment horizontal="right"/>
    </xf>
    <xf numFmtId="0" fontId="29" fillId="7" borderId="0" xfId="0" quotePrefix="1" applyFont="1" applyFill="1" applyAlignment="1" applyProtection="1">
      <alignment horizontal="left"/>
    </xf>
    <xf numFmtId="0" fontId="0" fillId="7" borderId="0" xfId="0" applyFill="1" applyAlignment="1" applyProtection="1">
      <alignment horizontal="left" vertical="top"/>
    </xf>
    <xf numFmtId="4" fontId="0" fillId="7" borderId="0" xfId="0" applyNumberFormat="1" applyFill="1" applyProtection="1"/>
    <xf numFmtId="14" fontId="0" fillId="7" borderId="0" xfId="0" applyNumberFormat="1" applyFill="1" applyAlignment="1" applyProtection="1">
      <alignment horizontal="center"/>
    </xf>
    <xf numFmtId="14" fontId="0" fillId="7" borderId="0" xfId="0" applyNumberFormat="1" applyFill="1" applyProtection="1"/>
    <xf numFmtId="1" fontId="53" fillId="0" borderId="0" xfId="0" applyNumberFormat="1" applyFont="1" applyAlignment="1">
      <alignment horizontal="center"/>
    </xf>
    <xf numFmtId="0" fontId="53" fillId="0" borderId="0" xfId="0" applyFont="1" applyBorder="1" applyAlignment="1">
      <alignment horizontal="center"/>
    </xf>
  </cellXfs>
  <cellStyles count="3">
    <cellStyle name="Link" xfId="2" builtinId="8"/>
    <cellStyle name="Standard" xfId="0" builtinId="0"/>
    <cellStyle name="Standard 2" xfId="1"/>
  </cellStyles>
  <dxfs count="21"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ont>
        <b/>
        <i val="0"/>
        <color rgb="FFFF0000"/>
      </font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ont>
        <color theme="0"/>
      </font>
    </dxf>
    <dxf>
      <fill>
        <patternFill>
          <bgColor theme="9" tint="0.79998168889431442"/>
        </patternFill>
      </fill>
    </dxf>
    <dxf>
      <font>
        <color theme="0"/>
      </font>
    </dxf>
    <dxf>
      <font>
        <b/>
        <i val="0"/>
        <color theme="0"/>
      </font>
      <fill>
        <patternFill>
          <bgColor theme="9" tint="-0.24994659260841701"/>
        </patternFill>
      </fill>
    </dxf>
    <dxf>
      <font>
        <b/>
        <i val="0"/>
        <strike val="0"/>
        <color rgb="FFFF0000"/>
      </font>
    </dxf>
    <dxf>
      <font>
        <b/>
        <i val="0"/>
        <strike val="0"/>
        <color rgb="FFFF0000"/>
      </font>
    </dxf>
    <dxf>
      <font>
        <strike val="0"/>
        <color theme="1"/>
      </font>
      <border>
        <bottom style="thin">
          <color auto="1"/>
        </bottom>
        <vertical/>
        <horizontal/>
      </border>
    </dxf>
    <dxf>
      <font>
        <b/>
        <i val="0"/>
        <condense val="0"/>
        <extend val="0"/>
        <color indexed="10"/>
      </font>
    </dxf>
    <dxf>
      <border>
        <left/>
        <bottom/>
        <vertical/>
        <horizontal/>
      </border>
    </dxf>
    <dxf>
      <font>
        <strike val="0"/>
        <color auto="1"/>
      </font>
      <border>
        <bottom style="thin">
          <color theme="1"/>
        </bottom>
        <vertical/>
        <horizontal/>
      </border>
    </dxf>
    <dxf>
      <font>
        <strike val="0"/>
        <color theme="0"/>
      </font>
      <border>
        <bottom/>
        <vertical/>
        <horizontal/>
      </border>
    </dxf>
    <dxf>
      <font>
        <b/>
        <i val="0"/>
        <strike val="0"/>
        <color theme="0" tint="-0.34998626667073579"/>
      </font>
      <fill>
        <patternFill>
          <bgColor rgb="FFFAF486"/>
        </patternFill>
      </fill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FAF4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mailto:service@controllerspielwiese.de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s://www.controllerspielwiese.de/" TargetMode="External"/><Relationship Id="rId5" Type="http://schemas.openxmlformats.org/officeDocument/2006/relationships/image" Target="../media/image2.png"/><Relationship Id="rId4" Type="http://schemas.openxmlformats.org/officeDocument/2006/relationships/hyperlink" Target="#Ersten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0</xdr:colOff>
      <xdr:row>0</xdr:row>
      <xdr:rowOff>57150</xdr:rowOff>
    </xdr:from>
    <xdr:to>
      <xdr:col>29</xdr:col>
      <xdr:colOff>323850</xdr:colOff>
      <xdr:row>2</xdr:row>
      <xdr:rowOff>78047</xdr:rowOff>
    </xdr:to>
    <xdr:pic>
      <xdr:nvPicPr>
        <xdr:cNvPr id="5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8025" y="57150"/>
          <a:ext cx="1981200" cy="3637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18</xdr:col>
      <xdr:colOff>161365</xdr:colOff>
      <xdr:row>1</xdr:row>
      <xdr:rowOff>66676</xdr:rowOff>
    </xdr:from>
    <xdr:to>
      <xdr:col>24</xdr:col>
      <xdr:colOff>323289</xdr:colOff>
      <xdr:row>2</xdr:row>
      <xdr:rowOff>181051</xdr:rowOff>
    </xdr:to>
    <xdr:pic>
      <xdr:nvPicPr>
        <xdr:cNvPr id="2" name="Grafik 2" descr="cs_logo_pkt_text.jpg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6025" y="123826"/>
          <a:ext cx="2305050" cy="4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309291</xdr:colOff>
      <xdr:row>1</xdr:row>
      <xdr:rowOff>85724</xdr:rowOff>
    </xdr:from>
    <xdr:to>
      <xdr:col>6</xdr:col>
      <xdr:colOff>1330583</xdr:colOff>
      <xdr:row>3</xdr:row>
      <xdr:rowOff>76199</xdr:rowOff>
    </xdr:to>
    <xdr:pic>
      <xdr:nvPicPr>
        <xdr:cNvPr id="6" name="Grafik 2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3677" y="180974"/>
          <a:ext cx="2809875" cy="5196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194663</xdr:colOff>
      <xdr:row>1</xdr:row>
      <xdr:rowOff>66675</xdr:rowOff>
    </xdr:from>
    <xdr:to>
      <xdr:col>9</xdr:col>
      <xdr:colOff>704850</xdr:colOff>
      <xdr:row>3</xdr:row>
      <xdr:rowOff>123824</xdr:rowOff>
    </xdr:to>
    <xdr:pic>
      <xdr:nvPicPr>
        <xdr:cNvPr id="2" name="Grafik 2" descr="ControllerSpielwiese.de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7338" y="152400"/>
          <a:ext cx="2796187" cy="5143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1</xdr:col>
      <xdr:colOff>180975</xdr:colOff>
      <xdr:row>138</xdr:row>
      <xdr:rowOff>19051</xdr:rowOff>
    </xdr:from>
    <xdr:to>
      <xdr:col>9</xdr:col>
      <xdr:colOff>676275</xdr:colOff>
      <xdr:row>147</xdr:row>
      <xdr:rowOff>76201</xdr:rowOff>
    </xdr:to>
    <xdr:sp macro="" textlink="">
      <xdr:nvSpPr>
        <xdr:cNvPr id="3" name="Textfeld 2">
          <a:hlinkClick xmlns:r="http://schemas.openxmlformats.org/officeDocument/2006/relationships" r:id="rId3"/>
        </xdr:cNvPr>
        <xdr:cNvSpPr txBox="1"/>
      </xdr:nvSpPr>
      <xdr:spPr>
        <a:xfrm>
          <a:off x="276225" y="24136351"/>
          <a:ext cx="8848725" cy="1771650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rIns="72000" rtlCol="0" anchor="t"/>
        <a:lstStyle/>
        <a:p>
          <a:endParaRPr lang="de-DE" sz="1100"/>
        </a:p>
        <a:p>
          <a:r>
            <a:rPr lang="de-DE" sz="1100"/>
            <a:t>Sie haben Ideen zur Weiterentwicklung oder spezielle Änderungswünsche</a:t>
          </a:r>
          <a:r>
            <a:rPr lang="de-DE" sz="1100" baseline="0"/>
            <a:t>? - Sprechen Sie uns an:</a:t>
          </a:r>
        </a:p>
        <a:p>
          <a:r>
            <a:rPr lang="de-DE" sz="1100" b="1" u="sng" baseline="0"/>
            <a:t>service@controllerspielwiese.de</a:t>
          </a:r>
        </a:p>
        <a:p>
          <a:endParaRPr lang="de-DE" sz="1100" b="1" u="sng" baseline="0"/>
        </a:p>
        <a:p>
          <a:endParaRPr lang="de-DE" sz="1100" b="1" u="sng"/>
        </a:p>
      </xdr:txBody>
    </xdr:sp>
    <xdr:clientData/>
  </xdr:twoCellAnchor>
  <xdr:twoCellAnchor>
    <xdr:from>
      <xdr:col>1</xdr:col>
      <xdr:colOff>180975</xdr:colOff>
      <xdr:row>92</xdr:row>
      <xdr:rowOff>19051</xdr:rowOff>
    </xdr:from>
    <xdr:to>
      <xdr:col>9</xdr:col>
      <xdr:colOff>676275</xdr:colOff>
      <xdr:row>102</xdr:row>
      <xdr:rowOff>0</xdr:rowOff>
    </xdr:to>
    <xdr:sp macro="" textlink="">
      <xdr:nvSpPr>
        <xdr:cNvPr id="4" name="Textfeld 3"/>
        <xdr:cNvSpPr txBox="1"/>
      </xdr:nvSpPr>
      <xdr:spPr>
        <a:xfrm>
          <a:off x="276225" y="14097001"/>
          <a:ext cx="8848725" cy="19049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72000" rIns="72000" rtlCol="0" anchor="t"/>
        <a:lstStyle/>
        <a:p>
          <a:r>
            <a:rPr lang="de-DE" sz="12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Geben Sie zunächst das</a:t>
          </a:r>
          <a:r>
            <a:rPr lang="de-DE" sz="1200" b="0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im Kalender darzustellende Kalenderjahr im Tabellenblatt Feiertagsberechnung ein und wählen Sie in der Drop-Downliste das gewünschte Bundesland.</a:t>
          </a:r>
        </a:p>
        <a:p>
          <a:endParaRPr lang="de-DE" sz="1200"/>
        </a:p>
        <a:p>
          <a:r>
            <a:rPr lang="de-DE" sz="1200"/>
            <a:t>Beachten Sie,</a:t>
          </a:r>
          <a:r>
            <a:rPr lang="de-DE" sz="1200" baseline="0"/>
            <a:t> dass in den Zeilen 35 bis 39 individuelle "Musterfeiertage" vordefiniert wurden. Diese können Sie überschreiben oder die Bezeichnung und das Datum entfernen/löschen bzw. durch eigene "Feiertage" wie z.B. Geburtstage überschreiben.</a:t>
          </a:r>
        </a:p>
        <a:p>
          <a:endParaRPr lang="de-DE" sz="1200" baseline="0"/>
        </a:p>
        <a:p>
          <a:r>
            <a:rPr lang="de-DE" sz="1200" baseline="0"/>
            <a:t>Drucken des Kalenders:</a:t>
          </a:r>
        </a:p>
        <a:p>
          <a:r>
            <a:rPr lang="de-DE" sz="1200" baseline="0"/>
            <a:t>Wechseln Sie in das Tabellenblatt mit der Kalenderdarstellung und wählen Sie bei korrekter Anzeige "Drucken".</a:t>
          </a:r>
        </a:p>
        <a:p>
          <a:r>
            <a:rPr lang="de-DE" sz="1200" baseline="0"/>
            <a:t>Das Logo der ControllerSpielwiese wird in der Premiumversion nicht mitgedruckt, da dies in den Eigenschaften der Grafik ausgeschlossen wurde.</a:t>
          </a:r>
        </a:p>
      </xdr:txBody>
    </xdr:sp>
    <xdr:clientData/>
  </xdr:twoCellAnchor>
  <xdr:twoCellAnchor>
    <xdr:from>
      <xdr:col>9</xdr:col>
      <xdr:colOff>581025</xdr:colOff>
      <xdr:row>148</xdr:row>
      <xdr:rowOff>9525</xdr:rowOff>
    </xdr:from>
    <xdr:to>
      <xdr:col>9</xdr:col>
      <xdr:colOff>666750</xdr:colOff>
      <xdr:row>148</xdr:row>
      <xdr:rowOff>153525</xdr:rowOff>
    </xdr:to>
    <xdr:sp macro="" textlink="">
      <xdr:nvSpPr>
        <xdr:cNvPr id="5" name="Pfeil nach oben 4">
          <a:hlinkClick xmlns:r="http://schemas.openxmlformats.org/officeDocument/2006/relationships" r:id="rId4"/>
        </xdr:cNvPr>
        <xdr:cNvSpPr/>
      </xdr:nvSpPr>
      <xdr:spPr>
        <a:xfrm>
          <a:off x="9029700" y="63179325"/>
          <a:ext cx="85725" cy="144000"/>
        </a:xfrm>
        <a:prstGeom prst="upArrow">
          <a:avLst/>
        </a:prstGeom>
        <a:solidFill>
          <a:schemeClr val="accent6">
            <a:lumMod val="75000"/>
          </a:schemeClr>
        </a:solidFill>
        <a:ln>
          <a:solidFill>
            <a:schemeClr val="accent6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4</xdr:col>
      <xdr:colOff>257175</xdr:colOff>
      <xdr:row>1</xdr:row>
      <xdr:rowOff>257175</xdr:rowOff>
    </xdr:from>
    <xdr:to>
      <xdr:col>6</xdr:col>
      <xdr:colOff>135377</xdr:colOff>
      <xdr:row>3</xdr:row>
      <xdr:rowOff>153574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95850" y="342900"/>
          <a:ext cx="1402202" cy="353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ko-fi.com/controllerspielwiese" TargetMode="External"/><Relationship Id="rId2" Type="http://schemas.openxmlformats.org/officeDocument/2006/relationships/hyperlink" Target="mailto:Service@ControllerSpielwiese.de?subject=Ich%20m&#246;chte%20das%20Excel-Tool%20Ewiger%20Kalender%20%20f&#252;r%20EUR%202,99%20erwerben" TargetMode="External"/><Relationship Id="rId1" Type="http://schemas.openxmlformats.org/officeDocument/2006/relationships/hyperlink" Target="https://www.controllerspielwiese.de/inhalte/wir/formular-mitglied-werden.php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38"/>
  <sheetViews>
    <sheetView showGridLines="0" tabSelected="1" zoomScaleNormal="100" workbookViewId="0">
      <selection activeCell="A3" sqref="A3:C3"/>
    </sheetView>
  </sheetViews>
  <sheetFormatPr baseColWidth="10" defaultColWidth="11.5703125" defaultRowHeight="10.5"/>
  <cols>
    <col min="1" max="1" width="2.85546875" style="29" customWidth="1"/>
    <col min="2" max="2" width="2.85546875" style="33" customWidth="1"/>
    <col min="3" max="3" width="16.28515625" style="29" customWidth="1"/>
    <col min="4" max="4" width="2.85546875" style="29" customWidth="1"/>
    <col min="5" max="5" width="2.85546875" style="33" customWidth="1"/>
    <col min="6" max="6" width="16.28515625" style="29" customWidth="1"/>
    <col min="7" max="7" width="2.85546875" style="29" customWidth="1"/>
    <col min="8" max="8" width="2.85546875" style="33" customWidth="1"/>
    <col min="9" max="9" width="16.28515625" style="29" customWidth="1"/>
    <col min="10" max="10" width="2.85546875" style="29" customWidth="1"/>
    <col min="11" max="11" width="2.85546875" style="33" customWidth="1"/>
    <col min="12" max="12" width="16.28515625" style="29" customWidth="1"/>
    <col min="13" max="13" width="2.85546875" style="29" customWidth="1"/>
    <col min="14" max="14" width="2.85546875" style="33" customWidth="1"/>
    <col min="15" max="15" width="16.28515625" style="29" customWidth="1"/>
    <col min="16" max="16" width="2.85546875" style="29" customWidth="1"/>
    <col min="17" max="17" width="2.85546875" style="33" customWidth="1"/>
    <col min="18" max="18" width="16.28515625" style="29" customWidth="1"/>
    <col min="19" max="19" width="2.85546875" style="29" customWidth="1"/>
    <col min="20" max="20" width="2.85546875" style="33" customWidth="1"/>
    <col min="21" max="21" width="16.28515625" style="29" customWidth="1"/>
    <col min="22" max="22" width="2.85546875" style="29" customWidth="1"/>
    <col min="23" max="23" width="2.85546875" style="33" customWidth="1"/>
    <col min="24" max="24" width="16.28515625" style="29" customWidth="1"/>
    <col min="25" max="25" width="2.85546875" style="29" customWidth="1"/>
    <col min="26" max="26" width="2.85546875" style="33" customWidth="1"/>
    <col min="27" max="27" width="16.28515625" style="29" customWidth="1"/>
    <col min="28" max="28" width="2.85546875" style="29" customWidth="1"/>
    <col min="29" max="29" width="2.85546875" style="33" customWidth="1"/>
    <col min="30" max="30" width="16.28515625" style="29" customWidth="1"/>
    <col min="31" max="31" width="2.85546875" style="29" customWidth="1"/>
    <col min="32" max="32" width="2.85546875" style="33" customWidth="1"/>
    <col min="33" max="33" width="16.28515625" style="29" customWidth="1"/>
    <col min="34" max="34" width="2.85546875" style="29" customWidth="1"/>
    <col min="35" max="35" width="2.85546875" style="33" customWidth="1"/>
    <col min="36" max="36" width="16.28515625" style="29" customWidth="1"/>
    <col min="37" max="37" width="11.5703125" style="29" customWidth="1"/>
    <col min="38" max="38" width="4.5703125" style="29" hidden="1" customWidth="1"/>
    <col min="39" max="39" width="18.5703125" style="29" hidden="1" customWidth="1"/>
    <col min="40" max="16384" width="11.5703125" style="29"/>
  </cols>
  <sheetData>
    <row r="1" spans="1:39" s="6" customFormat="1" ht="3" customHeight="1">
      <c r="A1" s="4"/>
      <c r="B1" s="5"/>
      <c r="E1" s="56"/>
      <c r="F1" s="56"/>
      <c r="G1" s="56"/>
      <c r="H1" s="56"/>
      <c r="I1" s="55"/>
      <c r="J1" s="55"/>
      <c r="K1" s="56"/>
      <c r="L1" s="55"/>
      <c r="M1" s="55"/>
      <c r="N1" s="56"/>
      <c r="O1" s="55"/>
      <c r="P1" s="55"/>
      <c r="Q1" s="56"/>
      <c r="R1" s="55"/>
      <c r="S1" s="55"/>
      <c r="T1" s="56"/>
      <c r="U1" s="55"/>
      <c r="V1" s="55"/>
      <c r="W1" s="56"/>
      <c r="X1" s="55"/>
      <c r="Y1" s="55"/>
      <c r="Z1" s="56"/>
      <c r="AA1" s="55"/>
      <c r="AB1" s="55"/>
      <c r="AC1" s="56"/>
      <c r="AD1" s="55"/>
      <c r="AE1" s="55"/>
      <c r="AF1" s="56"/>
      <c r="AG1" s="55"/>
      <c r="AH1" s="55"/>
      <c r="AI1" s="56"/>
      <c r="AJ1" s="55"/>
      <c r="AL1" s="7"/>
      <c r="AM1" s="7"/>
    </row>
    <row r="2" spans="1:39" s="6" customFormat="1" ht="22.5" customHeight="1">
      <c r="A2" s="150" t="s">
        <v>110</v>
      </c>
      <c r="B2" s="9"/>
      <c r="C2" s="10"/>
      <c r="D2" s="8"/>
      <c r="E2" s="9"/>
      <c r="F2" s="129"/>
      <c r="G2" s="57"/>
      <c r="H2" s="58"/>
      <c r="J2" s="55"/>
      <c r="K2" s="56"/>
      <c r="L2" s="55"/>
      <c r="M2" s="55"/>
      <c r="N2" s="59"/>
      <c r="O2" s="55"/>
      <c r="P2" s="55"/>
      <c r="Q2" s="56"/>
      <c r="R2" s="166">
        <f>Feiertagsberechnung!$D$6</f>
        <v>2024</v>
      </c>
      <c r="S2" s="55"/>
      <c r="T2" s="56"/>
      <c r="U2" s="55"/>
      <c r="V2" s="55"/>
      <c r="W2" s="56"/>
      <c r="X2" s="55"/>
      <c r="Y2" s="55"/>
      <c r="Z2" s="56"/>
      <c r="AA2" s="55"/>
      <c r="AB2" s="55"/>
      <c r="AC2" s="56"/>
      <c r="AD2" s="55"/>
      <c r="AE2" s="55"/>
      <c r="AF2" s="56"/>
      <c r="AG2" s="55"/>
      <c r="AH2" s="55"/>
      <c r="AI2" s="56"/>
      <c r="AJ2" s="166">
        <f>Feiertagsberechnung!$D$6</f>
        <v>2024</v>
      </c>
      <c r="AL2" s="7"/>
      <c r="AM2" s="7"/>
    </row>
    <row r="3" spans="1:39" s="6" customFormat="1" ht="12.75" customHeight="1">
      <c r="A3" s="167">
        <f ca="1">TODAY()</f>
        <v>45621</v>
      </c>
      <c r="B3" s="167"/>
      <c r="C3" s="167"/>
      <c r="D3" s="149"/>
      <c r="E3" s="149"/>
      <c r="G3" s="57"/>
      <c r="H3" s="128"/>
      <c r="I3" s="55"/>
      <c r="J3" s="55"/>
      <c r="K3" s="56"/>
      <c r="L3" s="55"/>
      <c r="M3" s="55"/>
      <c r="N3" s="56"/>
      <c r="O3" s="55"/>
      <c r="P3" s="55"/>
      <c r="Q3" s="56"/>
      <c r="R3" s="166"/>
      <c r="S3" s="60"/>
      <c r="T3" s="56"/>
      <c r="U3" s="55"/>
      <c r="V3" s="55"/>
      <c r="W3" s="56"/>
      <c r="X3" s="55"/>
      <c r="Y3" s="55"/>
      <c r="Z3" s="56"/>
      <c r="AA3" s="55"/>
      <c r="AB3" s="55"/>
      <c r="AC3" s="56"/>
      <c r="AD3" s="55"/>
      <c r="AE3" s="55"/>
      <c r="AF3" s="56"/>
      <c r="AG3" s="55"/>
      <c r="AH3" s="55"/>
      <c r="AI3" s="56"/>
      <c r="AJ3" s="166"/>
      <c r="AL3" s="7"/>
      <c r="AM3" s="7"/>
    </row>
    <row r="4" spans="1:39" s="6" customFormat="1" ht="3" customHeight="1">
      <c r="B4" s="5"/>
      <c r="E4" s="5"/>
      <c r="H4" s="5"/>
      <c r="K4" s="5"/>
      <c r="N4" s="5"/>
      <c r="Q4" s="5"/>
      <c r="T4" s="5"/>
      <c r="W4" s="5"/>
      <c r="Z4" s="5"/>
      <c r="AC4" s="5"/>
      <c r="AF4" s="5"/>
      <c r="AI4" s="5"/>
      <c r="AL4" s="7"/>
      <c r="AM4" s="7"/>
    </row>
    <row r="5" spans="1:39" s="11" customFormat="1" ht="13.9" customHeight="1">
      <c r="A5" s="43" t="s">
        <v>82</v>
      </c>
      <c r="B5" s="44"/>
      <c r="C5" s="45"/>
      <c r="D5" s="43" t="s">
        <v>83</v>
      </c>
      <c r="E5" s="44"/>
      <c r="F5" s="45"/>
      <c r="G5" s="43" t="s">
        <v>84</v>
      </c>
      <c r="H5" s="44"/>
      <c r="I5" s="45"/>
      <c r="J5" s="43" t="s">
        <v>85</v>
      </c>
      <c r="K5" s="44"/>
      <c r="L5" s="45"/>
      <c r="M5" s="43" t="s">
        <v>86</v>
      </c>
      <c r="N5" s="44"/>
      <c r="O5" s="45"/>
      <c r="P5" s="43" t="s">
        <v>87</v>
      </c>
      <c r="Q5" s="44"/>
      <c r="R5" s="45"/>
      <c r="S5" s="43" t="s">
        <v>88</v>
      </c>
      <c r="T5" s="44"/>
      <c r="U5" s="45"/>
      <c r="V5" s="43" t="s">
        <v>89</v>
      </c>
      <c r="W5" s="44"/>
      <c r="X5" s="45"/>
      <c r="Y5" s="43" t="s">
        <v>90</v>
      </c>
      <c r="Z5" s="44"/>
      <c r="AA5" s="45"/>
      <c r="AB5" s="43" t="s">
        <v>91</v>
      </c>
      <c r="AC5" s="44"/>
      <c r="AD5" s="45"/>
      <c r="AE5" s="43" t="s">
        <v>92</v>
      </c>
      <c r="AF5" s="44"/>
      <c r="AG5" s="45"/>
      <c r="AH5" s="43" t="s">
        <v>93</v>
      </c>
      <c r="AI5" s="44"/>
      <c r="AJ5" s="45"/>
      <c r="AL5" s="12" t="s">
        <v>94</v>
      </c>
      <c r="AM5" s="13"/>
    </row>
    <row r="6" spans="1:39" s="19" customFormat="1" ht="12.75">
      <c r="A6" s="37" t="str">
        <f>VLOOKUP(WEEKDAY(B6),Wochentag,2)</f>
        <v>Mo</v>
      </c>
      <c r="B6" s="15">
        <f>DATE(R2,1,1)</f>
        <v>45292</v>
      </c>
      <c r="C6" s="40" t="str">
        <f>IF(_xlfn.IFNA(INDEX(Feiertagsberechnung!$C$11:$C$55,MATCH(B6,Feiertagsberechnung!$F$11:$F$55,0)),"")="",IF(WEEKDAY(B6)=1,CONCATENATE("Ende KW ",WEEKNUM(B6,21)),""),_xlfn.IFNA(INDEX(Feiertagsberechnung!$C$11:$C$55,MATCH(B6,Feiertagsberechnung!$F$11:$F$55,0)),""))</f>
        <v>Neujahr</v>
      </c>
      <c r="D6" s="14" t="str">
        <f t="shared" ref="D6:D33" si="0">VLOOKUP(WEEKDAY(E6),Wochentag,2)</f>
        <v>Do</v>
      </c>
      <c r="E6" s="15">
        <f>+B36+1</f>
        <v>45323</v>
      </c>
      <c r="F6" s="39" t="str">
        <f>IF(_xlfn.IFNA(INDEX(Feiertagsberechnung!$C$11:$C$55,MATCH(E6,Feiertagsberechnung!$F$11:$F$55,0)),"")="",IF(WEEKDAY(E6)=1,CONCATENATE("Ende KW ",WEEKNUM(E6,21)),""),_xlfn.IFNA(INDEX(Feiertagsberechnung!$C$11:$C$55,MATCH(E6,Feiertagsberechnung!$F$11:$F$55,0)),""))</f>
        <v/>
      </c>
      <c r="G6" s="14" t="str">
        <f t="shared" ref="G6:G36" si="1">VLOOKUP(WEEKDAY(H6),Wochentag,2)</f>
        <v>Fr</v>
      </c>
      <c r="H6" s="16">
        <f>IF(E34=2,+E33+1,E34+1)</f>
        <v>45352</v>
      </c>
      <c r="I6" s="39" t="str">
        <f>IF(_xlfn.IFNA(INDEX(Feiertagsberechnung!$C$11:$C$55,MATCH(H6,Feiertagsberechnung!$F$11:$F$55,0)),"")="",IF(WEEKDAY(H6)=1,CONCATENATE("Ende KW ",WEEKNUM(H6,21)),""),_xlfn.IFNA(INDEX(Feiertagsberechnung!$C$11:$C$55,MATCH(H6,Feiertagsberechnung!$F$11:$F$55,0)),""))</f>
        <v/>
      </c>
      <c r="J6" s="14" t="str">
        <f t="shared" ref="J6:J35" si="2">VLOOKUP(WEEKDAY(K6),Wochentag,2)</f>
        <v>Mo</v>
      </c>
      <c r="K6" s="16">
        <f>+H36+1</f>
        <v>45383</v>
      </c>
      <c r="L6" s="39" t="str">
        <f>IF(_xlfn.IFNA(INDEX(Feiertagsberechnung!$C$11:$C$55,MATCH(K6,Feiertagsberechnung!$F$11:$F$55,0)),"")="",IF(WEEKDAY(K6)=1,CONCATENATE("Ende KW ",WEEKNUM(K6,21)),""),_xlfn.IFNA(INDEX(Feiertagsberechnung!$C$11:$C$55,MATCH(K6,Feiertagsberechnung!$F$11:$F$55,0)),""))</f>
        <v>Ostermontag</v>
      </c>
      <c r="M6" s="14" t="str">
        <f t="shared" ref="M6:M36" si="3">VLOOKUP(WEEKDAY(N6),Wochentag,2)</f>
        <v>Mi</v>
      </c>
      <c r="N6" s="16">
        <f>+K35+1</f>
        <v>45413</v>
      </c>
      <c r="O6" s="39" t="str">
        <f>IF(_xlfn.IFNA(INDEX(Feiertagsberechnung!$C$11:$C$55,MATCH(N6,Feiertagsberechnung!$F$11:$F$55,0)),"")="",IF(WEEKDAY(N6)=1,CONCATENATE("Ende KW ",WEEKNUM(N6,21)),""),_xlfn.IFNA(INDEX(Feiertagsberechnung!$C$11:$C$55,MATCH(N6,Feiertagsberechnung!$F$11:$F$55,0)),""))</f>
        <v>Tag der Arbeit</v>
      </c>
      <c r="P6" s="14" t="str">
        <f t="shared" ref="P6:P35" si="4">VLOOKUP(WEEKDAY(Q6),Wochentag,2)</f>
        <v>Sa</v>
      </c>
      <c r="Q6" s="16">
        <f>+N36+1</f>
        <v>45444</v>
      </c>
      <c r="R6" s="39" t="str">
        <f>IF(_xlfn.IFNA(INDEX(Feiertagsberechnung!$C$11:$C$55,MATCH(Q6,Feiertagsberechnung!$F$11:$F$55,0)),"")="",IF(WEEKDAY(Q6)=1,CONCATENATE("Ende KW ",WEEKNUM(Q6,21)),""),_xlfn.IFNA(INDEX(Feiertagsberechnung!$C$11:$C$55,MATCH(Q6,Feiertagsberechnung!$F$11:$F$55,0)),""))</f>
        <v/>
      </c>
      <c r="S6" s="14" t="str">
        <f t="shared" ref="S6:S36" si="5">VLOOKUP(WEEKDAY(T6),Wochentag,2)</f>
        <v>Mo</v>
      </c>
      <c r="T6" s="16">
        <f>+Q35+1</f>
        <v>45474</v>
      </c>
      <c r="U6" s="39" t="str">
        <f>IF(_xlfn.IFNA(INDEX(Feiertagsberechnung!$C$11:$C$55,MATCH(T6,Feiertagsberechnung!$F$11:$F$55,0)),"")="",IF(WEEKDAY(T6)=1,CONCATENATE("Ende KW ",WEEKNUM(T6,21)),""),_xlfn.IFNA(INDEX(Feiertagsberechnung!$C$11:$C$55,MATCH(T6,Feiertagsberechnung!$F$11:$F$55,0)),""))</f>
        <v/>
      </c>
      <c r="V6" s="14" t="str">
        <f t="shared" ref="V6:V36" si="6">VLOOKUP(WEEKDAY(W6),Wochentag,2)</f>
        <v>Do</v>
      </c>
      <c r="W6" s="16">
        <f>+T36+1</f>
        <v>45505</v>
      </c>
      <c r="X6" s="39" t="str">
        <f>IF(_xlfn.IFNA(INDEX(Feiertagsberechnung!$C$11:$C$55,MATCH(W6,Feiertagsberechnung!$F$11:$F$55,0)),"")="",IF(WEEKDAY(W6)=1,CONCATENATE("Ende KW ",WEEKNUM(W6,21)),""),_xlfn.IFNA(INDEX(Feiertagsberechnung!$C$11:$C$55,MATCH(W6,Feiertagsberechnung!$F$11:$F$55,0)),""))</f>
        <v/>
      </c>
      <c r="Y6" s="14" t="str">
        <f t="shared" ref="Y6:Y35" si="7">VLOOKUP(WEEKDAY(Z6),Wochentag,2)</f>
        <v>So</v>
      </c>
      <c r="Z6" s="16">
        <f>+W36+1</f>
        <v>45536</v>
      </c>
      <c r="AA6" s="39" t="str">
        <f>IF(_xlfn.IFNA(INDEX(Feiertagsberechnung!$C$11:$C$55,MATCH(Z6,Feiertagsberechnung!$F$11:$F$55,0)),"")="",IF(WEEKDAY(Z6)=1,CONCATENATE("Ende KW ",WEEKNUM(Z6,21)),""),_xlfn.IFNA(INDEX(Feiertagsberechnung!$C$11:$C$55,MATCH(Z6,Feiertagsberechnung!$F$11:$F$55,0)),""))</f>
        <v>Ende KW 35</v>
      </c>
      <c r="AB6" s="14" t="str">
        <f t="shared" ref="AB6:AB36" si="8">VLOOKUP(WEEKDAY(AC6),Wochentag,2)</f>
        <v>Di</v>
      </c>
      <c r="AC6" s="16">
        <f>+Z35+1</f>
        <v>45566</v>
      </c>
      <c r="AD6" s="39" t="str">
        <f>IF(_xlfn.IFNA(INDEX(Feiertagsberechnung!$C$11:$C$55,MATCH(AC6,Feiertagsberechnung!$F$11:$F$55,0)),"")="",IF(WEEKDAY(AC6)=1,CONCATENATE("Ende KW ",WEEKNUM(AC6,21)),""),_xlfn.IFNA(INDEX(Feiertagsberechnung!$C$11:$C$55,MATCH(AC6,Feiertagsberechnung!$F$11:$F$55,0)),""))</f>
        <v/>
      </c>
      <c r="AE6" s="14" t="str">
        <f t="shared" ref="AE6:AE35" si="9">VLOOKUP(WEEKDAY(AF6),Wochentag,2)</f>
        <v>Fr</v>
      </c>
      <c r="AF6" s="16">
        <f>+AC36+1</f>
        <v>45597</v>
      </c>
      <c r="AG6" s="39" t="str">
        <f>IF(_xlfn.IFNA(INDEX(Feiertagsberechnung!$C$11:$C$55,MATCH(AF6,Feiertagsberechnung!$F$11:$F$55,0)),"")="",IF(WEEKDAY(AF6)=1,CONCATENATE("Ende KW ",WEEKNUM(AF6,21)),""),_xlfn.IFNA(INDEX(Feiertagsberechnung!$C$11:$C$55,MATCH(AF6,Feiertagsberechnung!$F$11:$F$55,0)),""))</f>
        <v>Allerheiligen</v>
      </c>
      <c r="AH6" s="14" t="str">
        <f t="shared" ref="AH6:AH36" si="10">VLOOKUP(WEEKDAY(AI6),Wochentag,2)</f>
        <v>So</v>
      </c>
      <c r="AI6" s="16">
        <f>+AF35+1</f>
        <v>45627</v>
      </c>
      <c r="AJ6" s="39" t="str">
        <f>IF(_xlfn.IFNA(INDEX(Feiertagsberechnung!$C$11:$C$55,MATCH(AI6,Feiertagsberechnung!$F$11:$F$55,0)),"")="",IF(WEEKDAY(AI6)=1,CONCATENATE("Ende KW ",WEEKNUM(AI6,21)),""),_xlfn.IFNA(INDEX(Feiertagsberechnung!$C$11:$C$55,MATCH(AI6,Feiertagsberechnung!$F$11:$F$55,0)),""))</f>
        <v>Ende KW 48</v>
      </c>
      <c r="AL6" s="20">
        <v>1</v>
      </c>
      <c r="AM6" s="21" t="s">
        <v>95</v>
      </c>
    </row>
    <row r="7" spans="1:39" s="19" customFormat="1" ht="12.75">
      <c r="A7" s="14" t="str">
        <f t="shared" ref="A7:A36" si="11">VLOOKUP(WEEKDAY(B7),Wochentag,2)</f>
        <v>Di</v>
      </c>
      <c r="B7" s="16">
        <f t="shared" ref="B7:B36" si="12">+B6+1</f>
        <v>45293</v>
      </c>
      <c r="C7" s="41" t="str">
        <f>IF(_xlfn.IFNA(INDEX(Feiertagsberechnung!$C$11:$C$55,MATCH(B7,Feiertagsberechnung!$F$11:$F$55,0)),"")="",IF(WEEKDAY(B7)=1,CONCATENATE("Ende KW ",WEEKNUM(B7,21)),""),_xlfn.IFNA(INDEX(Feiertagsberechnung!$C$11:$C$55,MATCH(B7,Feiertagsberechnung!$F$11:$F$55,0)),""))</f>
        <v/>
      </c>
      <c r="D7" s="14" t="str">
        <f t="shared" si="0"/>
        <v>Fr</v>
      </c>
      <c r="E7" s="15">
        <f t="shared" ref="E7:E33" si="13">+E6+1</f>
        <v>45324</v>
      </c>
      <c r="F7" s="39" t="str">
        <f>IF(_xlfn.IFNA(INDEX(Feiertagsberechnung!$C$11:$C$55,MATCH(E7,Feiertagsberechnung!$F$11:$F$55,0)),"")="",IF(WEEKDAY(E7)=1,CONCATENATE("Ende KW ",WEEKNUM(E7,21)),""),_xlfn.IFNA(INDEX(Feiertagsberechnung!$C$11:$C$55,MATCH(E7,Feiertagsberechnung!$F$11:$F$55,0)),""))</f>
        <v>Hochzeitstag</v>
      </c>
      <c r="G7" s="14" t="str">
        <f t="shared" si="1"/>
        <v>Sa</v>
      </c>
      <c r="H7" s="16">
        <f t="shared" ref="H7:H36" si="14">+H6+1</f>
        <v>45353</v>
      </c>
      <c r="I7" s="39" t="str">
        <f>IF(_xlfn.IFNA(INDEX(Feiertagsberechnung!$C$11:$C$55,MATCH(H7,Feiertagsberechnung!$F$11:$F$55,0)),"")="",IF(WEEKDAY(H7)=1,CONCATENATE("Ende KW ",WEEKNUM(H7,21)),""),_xlfn.IFNA(INDEX(Feiertagsberechnung!$C$11:$C$55,MATCH(H7,Feiertagsberechnung!$F$11:$F$55,0)),""))</f>
        <v/>
      </c>
      <c r="J7" s="14" t="str">
        <f t="shared" si="2"/>
        <v>Di</v>
      </c>
      <c r="K7" s="16">
        <f t="shared" ref="K7:K35" si="15">+K6+1</f>
        <v>45384</v>
      </c>
      <c r="L7" s="38" t="str">
        <f>IF(_xlfn.IFNA(INDEX(Feiertagsberechnung!$C$11:$C$55,MATCH(K7,Feiertagsberechnung!$F$11:$F$55,0)),"")="",IF(WEEKDAY(K7)=1,CONCATENATE("Ende KW ",WEEKNUM(K7,21)),""),_xlfn.IFNA(INDEX(Feiertagsberechnung!$C$11:$C$55,MATCH(K7,Feiertagsberechnung!$F$11:$F$55,0)),""))</f>
        <v>Geburt Kind</v>
      </c>
      <c r="M7" s="14" t="str">
        <f t="shared" si="3"/>
        <v>Do</v>
      </c>
      <c r="N7" s="16">
        <f t="shared" ref="N7:N36" si="16">+N6+1</f>
        <v>45414</v>
      </c>
      <c r="O7" s="39" t="str">
        <f>IF(_xlfn.IFNA(INDEX(Feiertagsberechnung!$C$11:$C$55,MATCH(N7,Feiertagsberechnung!$F$11:$F$55,0)),"")="",IF(WEEKDAY(N7)=1,CONCATENATE("Ende KW ",WEEKNUM(N7,21)),""),_xlfn.IFNA(INDEX(Feiertagsberechnung!$C$11:$C$55,MATCH(N7,Feiertagsberechnung!$F$11:$F$55,0)),""))</f>
        <v/>
      </c>
      <c r="P7" s="14" t="str">
        <f t="shared" si="4"/>
        <v>So</v>
      </c>
      <c r="Q7" s="16">
        <f t="shared" ref="Q7:Q35" si="17">+Q6+1</f>
        <v>45445</v>
      </c>
      <c r="R7" s="39" t="str">
        <f>IF(_xlfn.IFNA(INDEX(Feiertagsberechnung!$C$11:$C$55,MATCH(Q7,Feiertagsberechnung!$F$11:$F$55,0)),"")="",IF(WEEKDAY(Q7)=1,CONCATENATE("Ende KW ",WEEKNUM(Q7,21)),""),_xlfn.IFNA(INDEX(Feiertagsberechnung!$C$11:$C$55,MATCH(Q7,Feiertagsberechnung!$F$11:$F$55,0)),""))</f>
        <v>Ende KW 22</v>
      </c>
      <c r="S7" s="14" t="str">
        <f t="shared" si="5"/>
        <v>Di</v>
      </c>
      <c r="T7" s="16">
        <f t="shared" ref="T7:T36" si="18">+T6+1</f>
        <v>45475</v>
      </c>
      <c r="U7" s="39" t="str">
        <f>IF(_xlfn.IFNA(INDEX(Feiertagsberechnung!$C$11:$C$55,MATCH(T7,Feiertagsberechnung!$F$11:$F$55,0)),"")="",IF(WEEKDAY(T7)=1,CONCATENATE("Ende KW ",WEEKNUM(T7,21)),""),_xlfn.IFNA(INDEX(Feiertagsberechnung!$C$11:$C$55,MATCH(T7,Feiertagsberechnung!$F$11:$F$55,0)),""))</f>
        <v>Geburtstag</v>
      </c>
      <c r="V7" s="14" t="str">
        <f t="shared" si="6"/>
        <v>Fr</v>
      </c>
      <c r="W7" s="16">
        <f t="shared" ref="W7:W36" si="19">+W6+1</f>
        <v>45506</v>
      </c>
      <c r="X7" s="39" t="str">
        <f>IF(_xlfn.IFNA(INDEX(Feiertagsberechnung!$C$11:$C$55,MATCH(W7,Feiertagsberechnung!$F$11:$F$55,0)),"")="",IF(WEEKDAY(W7)=1,CONCATENATE("Ende KW ",WEEKNUM(W7,21)),""),_xlfn.IFNA(INDEX(Feiertagsberechnung!$C$11:$C$55,MATCH(W7,Feiertagsberechnung!$F$11:$F$55,0)),""))</f>
        <v/>
      </c>
      <c r="Y7" s="14" t="str">
        <f t="shared" si="7"/>
        <v>Mo</v>
      </c>
      <c r="Z7" s="16">
        <f t="shared" ref="Z7:Z35" si="20">+Z6+1</f>
        <v>45537</v>
      </c>
      <c r="AA7" s="39" t="str">
        <f>IF(_xlfn.IFNA(INDEX(Feiertagsberechnung!$C$11:$C$55,MATCH(Z7,Feiertagsberechnung!$F$11:$F$55,0)),"")="",IF(WEEKDAY(Z7)=1,CONCATENATE("Ende KW ",WEEKNUM(Z7,21)),""),_xlfn.IFNA(INDEX(Feiertagsberechnung!$C$11:$C$55,MATCH(Z7,Feiertagsberechnung!$F$11:$F$55,0)),""))</f>
        <v/>
      </c>
      <c r="AB7" s="14" t="str">
        <f t="shared" si="8"/>
        <v>Mi</v>
      </c>
      <c r="AC7" s="16">
        <f t="shared" ref="AC7:AC36" si="21">+AC6+1</f>
        <v>45567</v>
      </c>
      <c r="AD7" s="39" t="str">
        <f>IF(_xlfn.IFNA(INDEX(Feiertagsberechnung!$C$11:$C$55,MATCH(AC7,Feiertagsberechnung!$F$11:$F$55,0)),"")="",IF(WEEKDAY(AC7)=1,CONCATENATE("Ende KW ",WEEKNUM(AC7,21)),""),_xlfn.IFNA(INDEX(Feiertagsberechnung!$C$11:$C$55,MATCH(AC7,Feiertagsberechnung!$F$11:$F$55,0)),""))</f>
        <v/>
      </c>
      <c r="AE7" s="14" t="str">
        <f t="shared" si="9"/>
        <v>Sa</v>
      </c>
      <c r="AF7" s="16">
        <f t="shared" ref="AF7:AF35" si="22">+AF6+1</f>
        <v>45598</v>
      </c>
      <c r="AG7" s="39" t="str">
        <f>IF(_xlfn.IFNA(INDEX(Feiertagsberechnung!$C$11:$C$55,MATCH(AF7,Feiertagsberechnung!$F$11:$F$55,0)),"")="",IF(WEEKDAY(AF7)=1,CONCATENATE("Ende KW ",WEEKNUM(AF7,21)),""),_xlfn.IFNA(INDEX(Feiertagsberechnung!$C$11:$C$55,MATCH(AF7,Feiertagsberechnung!$F$11:$F$55,0)),""))</f>
        <v/>
      </c>
      <c r="AH7" s="14" t="str">
        <f t="shared" si="10"/>
        <v>Mo</v>
      </c>
      <c r="AI7" s="16">
        <f t="shared" ref="AI7:AI36" si="23">+AI6+1</f>
        <v>45628</v>
      </c>
      <c r="AJ7" s="39" t="str">
        <f>IF(_xlfn.IFNA(INDEX(Feiertagsberechnung!$C$11:$C$55,MATCH(AI7,Feiertagsberechnung!$F$11:$F$55,0)),"")="",IF(WEEKDAY(AI7)=1,CONCATENATE("Ende KW ",WEEKNUM(AI7,21)),""),_xlfn.IFNA(INDEX(Feiertagsberechnung!$C$11:$C$55,MATCH(AI7,Feiertagsberechnung!$F$11:$F$55,0)),""))</f>
        <v/>
      </c>
      <c r="AL7" s="22">
        <v>2</v>
      </c>
      <c r="AM7" s="23" t="s">
        <v>96</v>
      </c>
    </row>
    <row r="8" spans="1:39" s="19" customFormat="1" ht="12.75">
      <c r="A8" s="14" t="str">
        <f t="shared" si="11"/>
        <v>Mi</v>
      </c>
      <c r="B8" s="15">
        <f t="shared" si="12"/>
        <v>45294</v>
      </c>
      <c r="C8" s="41" t="str">
        <f>IF(_xlfn.IFNA(INDEX(Feiertagsberechnung!$C$11:$C$55,MATCH(B8,Feiertagsberechnung!$F$11:$F$55,0)),"")="",IF(WEEKDAY(B8)=1,CONCATENATE("Ende KW ",WEEKNUM(B8,21)),""),_xlfn.IFNA(INDEX(Feiertagsberechnung!$C$11:$C$55,MATCH(B8,Feiertagsberechnung!$F$11:$F$55,0)),""))</f>
        <v/>
      </c>
      <c r="D8" s="14" t="str">
        <f t="shared" si="0"/>
        <v>Sa</v>
      </c>
      <c r="E8" s="16">
        <f t="shared" si="13"/>
        <v>45325</v>
      </c>
      <c r="F8" s="39" t="str">
        <f>IF(_xlfn.IFNA(INDEX(Feiertagsberechnung!$C$11:$C$55,MATCH(E8,Feiertagsberechnung!$F$11:$F$55,0)),"")="",IF(WEEKDAY(E8)=1,CONCATENATE("Ende KW ",WEEKNUM(E8,21)),""),_xlfn.IFNA(INDEX(Feiertagsberechnung!$C$11:$C$55,MATCH(E8,Feiertagsberechnung!$F$11:$F$55,0)),""))</f>
        <v/>
      </c>
      <c r="G8" s="14" t="str">
        <f t="shared" si="1"/>
        <v>So</v>
      </c>
      <c r="H8" s="16">
        <f t="shared" si="14"/>
        <v>45354</v>
      </c>
      <c r="I8" s="39" t="str">
        <f>IF(_xlfn.IFNA(INDEX(Feiertagsberechnung!$C$11:$C$55,MATCH(H8,Feiertagsberechnung!$F$11:$F$55,0)),"")="",IF(WEEKDAY(H8)=1,CONCATENATE("Ende KW ",WEEKNUM(H8,21)),""),_xlfn.IFNA(INDEX(Feiertagsberechnung!$C$11:$C$55,MATCH(H8,Feiertagsberechnung!$F$11:$F$55,0)),""))</f>
        <v>Ende KW 9</v>
      </c>
      <c r="J8" s="14" t="str">
        <f t="shared" si="2"/>
        <v>Mi</v>
      </c>
      <c r="K8" s="16">
        <f t="shared" si="15"/>
        <v>45385</v>
      </c>
      <c r="L8" s="38" t="str">
        <f>IF(_xlfn.IFNA(INDEX(Feiertagsberechnung!$C$11:$C$55,MATCH(K8,Feiertagsberechnung!$F$11:$F$55,0)),"")="",IF(WEEKDAY(K8)=1,CONCATENATE("Ende KW ",WEEKNUM(K8,21)),""),_xlfn.IFNA(INDEX(Feiertagsberechnung!$C$11:$C$55,MATCH(K8,Feiertagsberechnung!$F$11:$F$55,0)),""))</f>
        <v/>
      </c>
      <c r="M8" s="14" t="str">
        <f t="shared" si="3"/>
        <v>Fr</v>
      </c>
      <c r="N8" s="16">
        <f t="shared" si="16"/>
        <v>45415</v>
      </c>
      <c r="O8" s="39" t="str">
        <f>IF(_xlfn.IFNA(INDEX(Feiertagsberechnung!$C$11:$C$55,MATCH(N8,Feiertagsberechnung!$F$11:$F$55,0)),"")="",IF(WEEKDAY(N8)=1,CONCATENATE("Ende KW ",WEEKNUM(N8,21)),""),_xlfn.IFNA(INDEX(Feiertagsberechnung!$C$11:$C$55,MATCH(N8,Feiertagsberechnung!$F$11:$F$55,0)),""))</f>
        <v/>
      </c>
      <c r="P8" s="14" t="str">
        <f t="shared" si="4"/>
        <v>Mo</v>
      </c>
      <c r="Q8" s="16">
        <f t="shared" si="17"/>
        <v>45446</v>
      </c>
      <c r="R8" s="39" t="str">
        <f>IF(_xlfn.IFNA(INDEX(Feiertagsberechnung!$C$11:$C$55,MATCH(Q8,Feiertagsberechnung!$F$11:$F$55,0)),"")="",IF(WEEKDAY(Q8)=1,CONCATENATE("Ende KW ",WEEKNUM(Q8,21)),""),_xlfn.IFNA(INDEX(Feiertagsberechnung!$C$11:$C$55,MATCH(Q8,Feiertagsberechnung!$F$11:$F$55,0)),""))</f>
        <v/>
      </c>
      <c r="S8" s="14" t="str">
        <f t="shared" si="5"/>
        <v>Mi</v>
      </c>
      <c r="T8" s="16">
        <f t="shared" si="18"/>
        <v>45476</v>
      </c>
      <c r="U8" s="39" t="str">
        <f>IF(_xlfn.IFNA(INDEX(Feiertagsberechnung!$C$11:$C$55,MATCH(T8,Feiertagsberechnung!$F$11:$F$55,0)),"")="",IF(WEEKDAY(T8)=1,CONCATENATE("Ende KW ",WEEKNUM(T8,21)),""),_xlfn.IFNA(INDEX(Feiertagsberechnung!$C$11:$C$55,MATCH(T8,Feiertagsberechnung!$F$11:$F$55,0)),""))</f>
        <v/>
      </c>
      <c r="V8" s="14" t="str">
        <f t="shared" si="6"/>
        <v>Sa</v>
      </c>
      <c r="W8" s="16">
        <f t="shared" si="19"/>
        <v>45507</v>
      </c>
      <c r="X8" s="39" t="str">
        <f>IF(_xlfn.IFNA(INDEX(Feiertagsberechnung!$C$11:$C$55,MATCH(W8,Feiertagsberechnung!$F$11:$F$55,0)),"")="",IF(WEEKDAY(W8)=1,CONCATENATE("Ende KW ",WEEKNUM(W8,21)),""),_xlfn.IFNA(INDEX(Feiertagsberechnung!$C$11:$C$55,MATCH(W8,Feiertagsberechnung!$F$11:$F$55,0)),""))</f>
        <v/>
      </c>
      <c r="Y8" s="14" t="str">
        <f t="shared" si="7"/>
        <v>Di</v>
      </c>
      <c r="Z8" s="16">
        <f t="shared" si="20"/>
        <v>45538</v>
      </c>
      <c r="AA8" s="39" t="str">
        <f>IF(_xlfn.IFNA(INDEX(Feiertagsberechnung!$C$11:$C$55,MATCH(Z8,Feiertagsberechnung!$F$11:$F$55,0)),"")="",IF(WEEKDAY(Z8)=1,CONCATENATE("Ende KW ",WEEKNUM(Z8,21)),""),_xlfn.IFNA(INDEX(Feiertagsberechnung!$C$11:$C$55,MATCH(Z8,Feiertagsberechnung!$F$11:$F$55,0)),""))</f>
        <v/>
      </c>
      <c r="AB8" s="14" t="str">
        <f t="shared" si="8"/>
        <v>Do</v>
      </c>
      <c r="AC8" s="16">
        <f t="shared" si="21"/>
        <v>45568</v>
      </c>
      <c r="AD8" s="39" t="str">
        <f>IF(_xlfn.IFNA(INDEX(Feiertagsberechnung!$C$11:$C$55,MATCH(AC8,Feiertagsberechnung!$F$11:$F$55,0)),"")="",IF(WEEKDAY(AC8)=1,CONCATENATE("Ende KW ",WEEKNUM(AC8,21)),""),_xlfn.IFNA(INDEX(Feiertagsberechnung!$C$11:$C$55,MATCH(AC8,Feiertagsberechnung!$F$11:$F$55,0)),""))</f>
        <v>Tag der Deutschen Einheit</v>
      </c>
      <c r="AE8" s="14" t="str">
        <f t="shared" si="9"/>
        <v>So</v>
      </c>
      <c r="AF8" s="16">
        <f t="shared" si="22"/>
        <v>45599</v>
      </c>
      <c r="AG8" s="39" t="str">
        <f>IF(_xlfn.IFNA(INDEX(Feiertagsberechnung!$C$11:$C$55,MATCH(AF8,Feiertagsberechnung!$F$11:$F$55,0)),"")="",IF(WEEKDAY(AF8)=1,CONCATENATE("Ende KW ",WEEKNUM(AF8,21)),""),_xlfn.IFNA(INDEX(Feiertagsberechnung!$C$11:$C$55,MATCH(AF8,Feiertagsberechnung!$F$11:$F$55,0)),""))</f>
        <v>Ende KW 44</v>
      </c>
      <c r="AH8" s="14" t="str">
        <f t="shared" si="10"/>
        <v>Di</v>
      </c>
      <c r="AI8" s="16">
        <f t="shared" si="23"/>
        <v>45629</v>
      </c>
      <c r="AJ8" s="39" t="str">
        <f>IF(_xlfn.IFNA(INDEX(Feiertagsberechnung!$C$11:$C$55,MATCH(AI8,Feiertagsberechnung!$F$11:$F$55,0)),"")="",IF(WEEKDAY(AI8)=1,CONCATENATE("Ende KW ",WEEKNUM(AI8,21)),""),_xlfn.IFNA(INDEX(Feiertagsberechnung!$C$11:$C$55,MATCH(AI8,Feiertagsberechnung!$F$11:$F$55,0)),""))</f>
        <v/>
      </c>
      <c r="AL8" s="22">
        <v>3</v>
      </c>
      <c r="AM8" s="23" t="s">
        <v>97</v>
      </c>
    </row>
    <row r="9" spans="1:39" s="19" customFormat="1" ht="12.75">
      <c r="A9" s="14" t="str">
        <f t="shared" si="11"/>
        <v>Do</v>
      </c>
      <c r="B9" s="16">
        <f t="shared" si="12"/>
        <v>45295</v>
      </c>
      <c r="C9" s="42" t="str">
        <f>IF(_xlfn.IFNA(INDEX(Feiertagsberechnung!$C$11:$C$55,MATCH(B9,Feiertagsberechnung!$F$11:$F$55,0)),"")="",IF(WEEKDAY(B9)=1,CONCATENATE("Ende KW ",WEEKNUM(B9,21)),""),_xlfn.IFNA(INDEX(Feiertagsberechnung!$C$11:$C$55,MATCH(B9,Feiertagsberechnung!$F$11:$F$55,0)),""))</f>
        <v/>
      </c>
      <c r="D9" s="14" t="str">
        <f t="shared" si="0"/>
        <v>So</v>
      </c>
      <c r="E9" s="16">
        <f t="shared" si="13"/>
        <v>45326</v>
      </c>
      <c r="F9" s="39" t="str">
        <f>IF(_xlfn.IFNA(INDEX(Feiertagsberechnung!$C$11:$C$55,MATCH(E9,Feiertagsberechnung!$F$11:$F$55,0)),"")="",IF(WEEKDAY(E9)=1,CONCATENATE("Ende KW ",WEEKNUM(E9,21)),""),_xlfn.IFNA(INDEX(Feiertagsberechnung!$C$11:$C$55,MATCH(E9,Feiertagsberechnung!$F$11:$F$55,0)),""))</f>
        <v>Ende KW 5</v>
      </c>
      <c r="G9" s="14" t="str">
        <f t="shared" si="1"/>
        <v>Mo</v>
      </c>
      <c r="H9" s="16">
        <f t="shared" si="14"/>
        <v>45355</v>
      </c>
      <c r="I9" s="39" t="str">
        <f>IF(_xlfn.IFNA(INDEX(Feiertagsberechnung!$C$11:$C$55,MATCH(H9,Feiertagsberechnung!$F$11:$F$55,0)),"")="",IF(WEEKDAY(H9)=1,CONCATENATE("Ende KW ",WEEKNUM(H9,21)),""),_xlfn.IFNA(INDEX(Feiertagsberechnung!$C$11:$C$55,MATCH(H9,Feiertagsberechnung!$F$11:$F$55,0)),""))</f>
        <v/>
      </c>
      <c r="J9" s="14" t="str">
        <f t="shared" si="2"/>
        <v>Do</v>
      </c>
      <c r="K9" s="16">
        <f t="shared" si="15"/>
        <v>45386</v>
      </c>
      <c r="L9" s="38" t="str">
        <f>IF(_xlfn.IFNA(INDEX(Feiertagsberechnung!$C$11:$C$55,MATCH(K9,Feiertagsberechnung!$F$11:$F$55,0)),"")="",IF(WEEKDAY(K9)=1,CONCATENATE("Ende KW ",WEEKNUM(K9,21)),""),_xlfn.IFNA(INDEX(Feiertagsberechnung!$C$11:$C$55,MATCH(K9,Feiertagsberechnung!$F$11:$F$55,0)),""))</f>
        <v/>
      </c>
      <c r="M9" s="14" t="str">
        <f t="shared" si="3"/>
        <v>Sa</v>
      </c>
      <c r="N9" s="16">
        <f t="shared" si="16"/>
        <v>45416</v>
      </c>
      <c r="O9" s="39" t="str">
        <f>IF(_xlfn.IFNA(INDEX(Feiertagsberechnung!$C$11:$C$55,MATCH(N9,Feiertagsberechnung!$F$11:$F$55,0)),"")="",IF(WEEKDAY(N9)=1,CONCATENATE("Ende KW ",WEEKNUM(N9,21)),""),_xlfn.IFNA(INDEX(Feiertagsberechnung!$C$11:$C$55,MATCH(N9,Feiertagsberechnung!$F$11:$F$55,0)),""))</f>
        <v/>
      </c>
      <c r="P9" s="14" t="str">
        <f t="shared" si="4"/>
        <v>Di</v>
      </c>
      <c r="Q9" s="16">
        <f t="shared" si="17"/>
        <v>45447</v>
      </c>
      <c r="R9" s="39" t="str">
        <f>IF(_xlfn.IFNA(INDEX(Feiertagsberechnung!$C$11:$C$55,MATCH(Q9,Feiertagsberechnung!$F$11:$F$55,0)),"")="",IF(WEEKDAY(Q9)=1,CONCATENATE("Ende KW ",WEEKNUM(Q9,21)),""),_xlfn.IFNA(INDEX(Feiertagsberechnung!$C$11:$C$55,MATCH(Q9,Feiertagsberechnung!$F$11:$F$55,0)),""))</f>
        <v/>
      </c>
      <c r="S9" s="14" t="str">
        <f t="shared" si="5"/>
        <v>Do</v>
      </c>
      <c r="T9" s="16">
        <f t="shared" si="18"/>
        <v>45477</v>
      </c>
      <c r="U9" s="39" t="str">
        <f>IF(_xlfn.IFNA(INDEX(Feiertagsberechnung!$C$11:$C$55,MATCH(T9,Feiertagsberechnung!$F$11:$F$55,0)),"")="",IF(WEEKDAY(T9)=1,CONCATENATE("Ende KW ",WEEKNUM(T9,21)),""),_xlfn.IFNA(INDEX(Feiertagsberechnung!$C$11:$C$55,MATCH(T9,Feiertagsberechnung!$F$11:$F$55,0)),""))</f>
        <v/>
      </c>
      <c r="V9" s="14" t="str">
        <f t="shared" si="6"/>
        <v>So</v>
      </c>
      <c r="W9" s="16">
        <f t="shared" si="19"/>
        <v>45508</v>
      </c>
      <c r="X9" s="39" t="str">
        <f>IF(_xlfn.IFNA(INDEX(Feiertagsberechnung!$C$11:$C$55,MATCH(W9,Feiertagsberechnung!$F$11:$F$55,0)),"")="",IF(WEEKDAY(W9)=1,CONCATENATE("Ende KW ",WEEKNUM(W9,21)),""),_xlfn.IFNA(INDEX(Feiertagsberechnung!$C$11:$C$55,MATCH(W9,Feiertagsberechnung!$F$11:$F$55,0)),""))</f>
        <v>Ende KW 31</v>
      </c>
      <c r="Y9" s="14" t="str">
        <f t="shared" si="7"/>
        <v>Mi</v>
      </c>
      <c r="Z9" s="16">
        <f t="shared" si="20"/>
        <v>45539</v>
      </c>
      <c r="AA9" s="39" t="str">
        <f>IF(_xlfn.IFNA(INDEX(Feiertagsberechnung!$C$11:$C$55,MATCH(Z9,Feiertagsberechnung!$F$11:$F$55,0)),"")="",IF(WEEKDAY(Z9)=1,CONCATENATE("Ende KW ",WEEKNUM(Z9,21)),""),_xlfn.IFNA(INDEX(Feiertagsberechnung!$C$11:$C$55,MATCH(Z9,Feiertagsberechnung!$F$11:$F$55,0)),""))</f>
        <v/>
      </c>
      <c r="AB9" s="14" t="str">
        <f t="shared" si="8"/>
        <v>Fr</v>
      </c>
      <c r="AC9" s="16">
        <f t="shared" si="21"/>
        <v>45569</v>
      </c>
      <c r="AD9" s="39" t="str">
        <f>IF(_xlfn.IFNA(INDEX(Feiertagsberechnung!$C$11:$C$55,MATCH(AC9,Feiertagsberechnung!$F$11:$F$55,0)),"")="",IF(WEEKDAY(AC9)=1,CONCATENATE("Ende KW ",WEEKNUM(AC9,21)),""),_xlfn.IFNA(INDEX(Feiertagsberechnung!$C$11:$C$55,MATCH(AC9,Feiertagsberechnung!$F$11:$F$55,0)),""))</f>
        <v/>
      </c>
      <c r="AE9" s="14" t="str">
        <f t="shared" si="9"/>
        <v>Mo</v>
      </c>
      <c r="AF9" s="16">
        <f t="shared" si="22"/>
        <v>45600</v>
      </c>
      <c r="AG9" s="39" t="str">
        <f>IF(_xlfn.IFNA(INDEX(Feiertagsberechnung!$C$11:$C$55,MATCH(AF9,Feiertagsberechnung!$F$11:$F$55,0)),"")="",IF(WEEKDAY(AF9)=1,CONCATENATE("Ende KW ",WEEKNUM(AF9,21)),""),_xlfn.IFNA(INDEX(Feiertagsberechnung!$C$11:$C$55,MATCH(AF9,Feiertagsberechnung!$F$11:$F$55,0)),""))</f>
        <v/>
      </c>
      <c r="AH9" s="14" t="str">
        <f t="shared" si="10"/>
        <v>Mi</v>
      </c>
      <c r="AI9" s="16">
        <f t="shared" si="23"/>
        <v>45630</v>
      </c>
      <c r="AJ9" s="39" t="str">
        <f>IF(_xlfn.IFNA(INDEX(Feiertagsberechnung!$C$11:$C$55,MATCH(AI9,Feiertagsberechnung!$F$11:$F$55,0)),"")="",IF(WEEKDAY(AI9)=1,CONCATENATE("Ende KW ",WEEKNUM(AI9,21)),""),_xlfn.IFNA(INDEX(Feiertagsberechnung!$C$11:$C$55,MATCH(AI9,Feiertagsberechnung!$F$11:$F$55,0)),""))</f>
        <v/>
      </c>
      <c r="AL9" s="22">
        <v>4</v>
      </c>
      <c r="AM9" s="23" t="s">
        <v>98</v>
      </c>
    </row>
    <row r="10" spans="1:39" s="19" customFormat="1" ht="12.75">
      <c r="A10" s="14" t="str">
        <f t="shared" si="11"/>
        <v>Fr</v>
      </c>
      <c r="B10" s="15">
        <f t="shared" si="12"/>
        <v>45296</v>
      </c>
      <c r="C10" s="42" t="str">
        <f>IF(_xlfn.IFNA(INDEX(Feiertagsberechnung!$C$11:$C$55,MATCH(B10,Feiertagsberechnung!$F$11:$F$55,0)),"")="",IF(WEEKDAY(B10)=1,CONCATENATE("Ende KW ",WEEKNUM(B10,21)),""),_xlfn.IFNA(INDEX(Feiertagsberechnung!$C$11:$C$55,MATCH(B10,Feiertagsberechnung!$F$11:$F$55,0)),""))</f>
        <v/>
      </c>
      <c r="D10" s="14" t="str">
        <f t="shared" si="0"/>
        <v>Mo</v>
      </c>
      <c r="E10" s="16">
        <f t="shared" si="13"/>
        <v>45327</v>
      </c>
      <c r="F10" s="39" t="str">
        <f>IF(_xlfn.IFNA(INDEX(Feiertagsberechnung!$C$11:$C$55,MATCH(E10,Feiertagsberechnung!$F$11:$F$55,0)),"")="",IF(WEEKDAY(E10)=1,CONCATENATE("Ende KW ",WEEKNUM(E10,21)),""),_xlfn.IFNA(INDEX(Feiertagsberechnung!$C$11:$C$55,MATCH(E10,Feiertagsberechnung!$F$11:$F$55,0)),""))</f>
        <v/>
      </c>
      <c r="G10" s="14" t="str">
        <f t="shared" si="1"/>
        <v>Di</v>
      </c>
      <c r="H10" s="16">
        <f t="shared" si="14"/>
        <v>45356</v>
      </c>
      <c r="I10" s="39" t="str">
        <f>IF(_xlfn.IFNA(INDEX(Feiertagsberechnung!$C$11:$C$55,MATCH(H10,Feiertagsberechnung!$F$11:$F$55,0)),"")="",IF(WEEKDAY(H10)=1,CONCATENATE("Ende KW ",WEEKNUM(H10,21)),""),_xlfn.IFNA(INDEX(Feiertagsberechnung!$C$11:$C$55,MATCH(H10,Feiertagsberechnung!$F$11:$F$55,0)),""))</f>
        <v/>
      </c>
      <c r="J10" s="14" t="str">
        <f t="shared" si="2"/>
        <v>Fr</v>
      </c>
      <c r="K10" s="16">
        <f t="shared" si="15"/>
        <v>45387</v>
      </c>
      <c r="L10" s="38" t="str">
        <f>IF(_xlfn.IFNA(INDEX(Feiertagsberechnung!$C$11:$C$55,MATCH(K10,Feiertagsberechnung!$F$11:$F$55,0)),"")="",IF(WEEKDAY(K10)=1,CONCATENATE("Ende KW ",WEEKNUM(K10,21)),""),_xlfn.IFNA(INDEX(Feiertagsberechnung!$C$11:$C$55,MATCH(K10,Feiertagsberechnung!$F$11:$F$55,0)),""))</f>
        <v/>
      </c>
      <c r="M10" s="14" t="str">
        <f t="shared" si="3"/>
        <v>So</v>
      </c>
      <c r="N10" s="16">
        <f t="shared" si="16"/>
        <v>45417</v>
      </c>
      <c r="O10" s="39" t="str">
        <f>IF(_xlfn.IFNA(INDEX(Feiertagsberechnung!$C$11:$C$55,MATCH(N10,Feiertagsberechnung!$F$11:$F$55,0)),"")="",IF(WEEKDAY(N10)=1,CONCATENATE("Ende KW ",WEEKNUM(N10,21)),""),_xlfn.IFNA(INDEX(Feiertagsberechnung!$C$11:$C$55,MATCH(N10,Feiertagsberechnung!$F$11:$F$55,0)),""))</f>
        <v>Ende KW 18</v>
      </c>
      <c r="P10" s="14" t="str">
        <f t="shared" si="4"/>
        <v>Mi</v>
      </c>
      <c r="Q10" s="16">
        <f t="shared" si="17"/>
        <v>45448</v>
      </c>
      <c r="R10" s="39" t="str">
        <f>IF(_xlfn.IFNA(INDEX(Feiertagsberechnung!$C$11:$C$55,MATCH(Q10,Feiertagsberechnung!$F$11:$F$55,0)),"")="",IF(WEEKDAY(Q10)=1,CONCATENATE("Ende KW ",WEEKNUM(Q10,21)),""),_xlfn.IFNA(INDEX(Feiertagsberechnung!$C$11:$C$55,MATCH(Q10,Feiertagsberechnung!$F$11:$F$55,0)),""))</f>
        <v/>
      </c>
      <c r="S10" s="14" t="str">
        <f t="shared" si="5"/>
        <v>Fr</v>
      </c>
      <c r="T10" s="16">
        <f t="shared" si="18"/>
        <v>45478</v>
      </c>
      <c r="U10" s="39" t="str">
        <f>IF(_xlfn.IFNA(INDEX(Feiertagsberechnung!$C$11:$C$55,MATCH(T10,Feiertagsberechnung!$F$11:$F$55,0)),"")="",IF(WEEKDAY(T10)=1,CONCATENATE("Ende KW ",WEEKNUM(T10,21)),""),_xlfn.IFNA(INDEX(Feiertagsberechnung!$C$11:$C$55,MATCH(T10,Feiertagsberechnung!$F$11:$F$55,0)),""))</f>
        <v/>
      </c>
      <c r="V10" s="14" t="str">
        <f t="shared" si="6"/>
        <v>Mo</v>
      </c>
      <c r="W10" s="16">
        <f t="shared" si="19"/>
        <v>45509</v>
      </c>
      <c r="X10" s="39" t="str">
        <f>IF(_xlfn.IFNA(INDEX(Feiertagsberechnung!$C$11:$C$55,MATCH(W10,Feiertagsberechnung!$F$11:$F$55,0)),"")="",IF(WEEKDAY(W10)=1,CONCATENATE("Ende KW ",WEEKNUM(W10,21)),""),_xlfn.IFNA(INDEX(Feiertagsberechnung!$C$11:$C$55,MATCH(W10,Feiertagsberechnung!$F$11:$F$55,0)),""))</f>
        <v/>
      </c>
      <c r="Y10" s="14" t="str">
        <f t="shared" si="7"/>
        <v>Do</v>
      </c>
      <c r="Z10" s="16">
        <f t="shared" si="20"/>
        <v>45540</v>
      </c>
      <c r="AA10" s="39" t="str">
        <f>IF(_xlfn.IFNA(INDEX(Feiertagsberechnung!$C$11:$C$55,MATCH(Z10,Feiertagsberechnung!$F$11:$F$55,0)),"")="",IF(WEEKDAY(Z10)=1,CONCATENATE("Ende KW ",WEEKNUM(Z10,21)),""),_xlfn.IFNA(INDEX(Feiertagsberechnung!$C$11:$C$55,MATCH(Z10,Feiertagsberechnung!$F$11:$F$55,0)),""))</f>
        <v/>
      </c>
      <c r="AB10" s="14" t="str">
        <f t="shared" si="8"/>
        <v>Sa</v>
      </c>
      <c r="AC10" s="16">
        <f t="shared" si="21"/>
        <v>45570</v>
      </c>
      <c r="AD10" s="39" t="str">
        <f>IF(_xlfn.IFNA(INDEX(Feiertagsberechnung!$C$11:$C$55,MATCH(AC10,Feiertagsberechnung!$F$11:$F$55,0)),"")="",IF(WEEKDAY(AC10)=1,CONCATENATE("Ende KW ",WEEKNUM(AC10,21)),""),_xlfn.IFNA(INDEX(Feiertagsberechnung!$C$11:$C$55,MATCH(AC10,Feiertagsberechnung!$F$11:$F$55,0)),""))</f>
        <v/>
      </c>
      <c r="AE10" s="14" t="str">
        <f t="shared" si="9"/>
        <v>Di</v>
      </c>
      <c r="AF10" s="16">
        <f t="shared" si="22"/>
        <v>45601</v>
      </c>
      <c r="AG10" s="39" t="str">
        <f>IF(_xlfn.IFNA(INDEX(Feiertagsberechnung!$C$11:$C$55,MATCH(AF10,Feiertagsberechnung!$F$11:$F$55,0)),"")="",IF(WEEKDAY(AF10)=1,CONCATENATE("Ende KW ",WEEKNUM(AF10,21)),""),_xlfn.IFNA(INDEX(Feiertagsberechnung!$C$11:$C$55,MATCH(AF10,Feiertagsberechnung!$F$11:$F$55,0)),""))</f>
        <v/>
      </c>
      <c r="AH10" s="14" t="str">
        <f t="shared" si="10"/>
        <v>Do</v>
      </c>
      <c r="AI10" s="18">
        <f t="shared" si="23"/>
        <v>45631</v>
      </c>
      <c r="AJ10" s="39" t="str">
        <f>IF(_xlfn.IFNA(INDEX(Feiertagsberechnung!$C$11:$C$55,MATCH(AI10,Feiertagsberechnung!$F$11:$F$55,0)),"")="",IF(WEEKDAY(AI10)=1,CONCATENATE("Ende KW ",WEEKNUM(AI10,21)),""),_xlfn.IFNA(INDEX(Feiertagsberechnung!$C$11:$C$55,MATCH(AI10,Feiertagsberechnung!$F$11:$F$55,0)),""))</f>
        <v/>
      </c>
      <c r="AL10" s="22">
        <v>5</v>
      </c>
      <c r="AM10" s="23" t="s">
        <v>99</v>
      </c>
    </row>
    <row r="11" spans="1:39" s="19" customFormat="1" ht="12.75">
      <c r="A11" s="14" t="str">
        <f t="shared" si="11"/>
        <v>Sa</v>
      </c>
      <c r="B11" s="15">
        <f t="shared" si="12"/>
        <v>45297</v>
      </c>
      <c r="C11" s="38" t="str">
        <f>IF(_xlfn.IFNA(INDEX(Feiertagsberechnung!$C$11:$C$55,MATCH(B11,Feiertagsberechnung!$F$11:$F$55,0)),"")="",IF(WEEKDAY(B11)=1,CONCATENATE("Ende KW ",WEEKNUM(B11,21)),""),_xlfn.IFNA(INDEX(Feiertagsberechnung!$C$11:$C$55,MATCH(B11,Feiertagsberechnung!$F$11:$F$55,0)),""))</f>
        <v>Heilige Drei Könige</v>
      </c>
      <c r="D11" s="14" t="str">
        <f t="shared" si="0"/>
        <v>Di</v>
      </c>
      <c r="E11" s="16">
        <f t="shared" si="13"/>
        <v>45328</v>
      </c>
      <c r="F11" s="38" t="str">
        <f>IF(_xlfn.IFNA(INDEX(Feiertagsberechnung!$C$11:$C$55,MATCH(E11,Feiertagsberechnung!$F$11:$F$55,0)),"")="",IF(WEEKDAY(E11)=1,CONCATENATE("Ende KW ",WEEKNUM(E11,21)),""),_xlfn.IFNA(INDEX(Feiertagsberechnung!$C$11:$C$55,MATCH(E11,Feiertagsberechnung!$F$11:$F$55,0)),""))</f>
        <v/>
      </c>
      <c r="G11" s="14" t="str">
        <f t="shared" si="1"/>
        <v>Mi</v>
      </c>
      <c r="H11" s="16">
        <f t="shared" si="14"/>
        <v>45357</v>
      </c>
      <c r="I11" s="38" t="str">
        <f>IF(_xlfn.IFNA(INDEX(Feiertagsberechnung!$C$11:$C$55,MATCH(H11,Feiertagsberechnung!$F$11:$F$55,0)),"")="",IF(WEEKDAY(H11)=1,CONCATENATE("Ende KW ",WEEKNUM(H11,21)),""),_xlfn.IFNA(INDEX(Feiertagsberechnung!$C$11:$C$55,MATCH(H11,Feiertagsberechnung!$F$11:$F$55,0)),""))</f>
        <v/>
      </c>
      <c r="J11" s="14" t="str">
        <f t="shared" si="2"/>
        <v>Sa</v>
      </c>
      <c r="K11" s="16">
        <f t="shared" si="15"/>
        <v>45388</v>
      </c>
      <c r="L11" s="39" t="str">
        <f>IF(_xlfn.IFNA(INDEX(Feiertagsberechnung!$C$11:$C$55,MATCH(K11,Feiertagsberechnung!$F$11:$F$55,0)),"")="",IF(WEEKDAY(K11)=1,CONCATENATE("Ende KW ",WEEKNUM(K11,21)),""),_xlfn.IFNA(INDEX(Feiertagsberechnung!$C$11:$C$55,MATCH(K11,Feiertagsberechnung!$F$11:$F$55,0)),""))</f>
        <v/>
      </c>
      <c r="M11" s="14" t="str">
        <f t="shared" si="3"/>
        <v>Mo</v>
      </c>
      <c r="N11" s="16">
        <f t="shared" si="16"/>
        <v>45418</v>
      </c>
      <c r="O11" s="39" t="str">
        <f>IF(_xlfn.IFNA(INDEX(Feiertagsberechnung!$C$11:$C$55,MATCH(N11,Feiertagsberechnung!$F$11:$F$55,0)),"")="",IF(WEEKDAY(N11)=1,CONCATENATE("Ende KW ",WEEKNUM(N11,21)),""),_xlfn.IFNA(INDEX(Feiertagsberechnung!$C$11:$C$55,MATCH(N11,Feiertagsberechnung!$F$11:$F$55,0)),""))</f>
        <v/>
      </c>
      <c r="P11" s="14" t="str">
        <f t="shared" si="4"/>
        <v>Do</v>
      </c>
      <c r="Q11" s="16">
        <f t="shared" si="17"/>
        <v>45449</v>
      </c>
      <c r="R11" s="39" t="str">
        <f>IF(_xlfn.IFNA(INDEX(Feiertagsberechnung!$C$11:$C$55,MATCH(Q11,Feiertagsberechnung!$F$11:$F$55,0)),"")="",IF(WEEKDAY(Q11)=1,CONCATENATE("Ende KW ",WEEKNUM(Q11,21)),""),_xlfn.IFNA(INDEX(Feiertagsberechnung!$C$11:$C$55,MATCH(Q11,Feiertagsberechnung!$F$11:$F$55,0)),""))</f>
        <v/>
      </c>
      <c r="S11" s="14" t="str">
        <f t="shared" si="5"/>
        <v>Sa</v>
      </c>
      <c r="T11" s="16">
        <f t="shared" si="18"/>
        <v>45479</v>
      </c>
      <c r="U11" s="39" t="str">
        <f>IF(_xlfn.IFNA(INDEX(Feiertagsberechnung!$C$11:$C$55,MATCH(T11,Feiertagsberechnung!$F$11:$F$55,0)),"")="",IF(WEEKDAY(T11)=1,CONCATENATE("Ende KW ",WEEKNUM(T11,21)),""),_xlfn.IFNA(INDEX(Feiertagsberechnung!$C$11:$C$55,MATCH(T11,Feiertagsberechnung!$F$11:$F$55,0)),""))</f>
        <v/>
      </c>
      <c r="V11" s="14" t="str">
        <f t="shared" si="6"/>
        <v>Di</v>
      </c>
      <c r="W11" s="16">
        <f t="shared" si="19"/>
        <v>45510</v>
      </c>
      <c r="X11" s="39" t="str">
        <f>IF(_xlfn.IFNA(INDEX(Feiertagsberechnung!$C$11:$C$55,MATCH(W11,Feiertagsberechnung!$F$11:$F$55,0)),"")="",IF(WEEKDAY(W11)=1,CONCATENATE("Ende KW ",WEEKNUM(W11,21)),""),_xlfn.IFNA(INDEX(Feiertagsberechnung!$C$11:$C$55,MATCH(W11,Feiertagsberechnung!$F$11:$F$55,0)),""))</f>
        <v/>
      </c>
      <c r="Y11" s="14" t="str">
        <f t="shared" si="7"/>
        <v>Fr</v>
      </c>
      <c r="Z11" s="16">
        <f t="shared" si="20"/>
        <v>45541</v>
      </c>
      <c r="AA11" s="39" t="str">
        <f>IF(_xlfn.IFNA(INDEX(Feiertagsberechnung!$C$11:$C$55,MATCH(Z11,Feiertagsberechnung!$F$11:$F$55,0)),"")="",IF(WEEKDAY(Z11)=1,CONCATENATE("Ende KW ",WEEKNUM(Z11,21)),""),_xlfn.IFNA(INDEX(Feiertagsberechnung!$C$11:$C$55,MATCH(Z11,Feiertagsberechnung!$F$11:$F$55,0)),""))</f>
        <v/>
      </c>
      <c r="AB11" s="14" t="str">
        <f t="shared" si="8"/>
        <v>So</v>
      </c>
      <c r="AC11" s="16">
        <f t="shared" si="21"/>
        <v>45571</v>
      </c>
      <c r="AD11" s="39" t="str">
        <f>IF(_xlfn.IFNA(INDEX(Feiertagsberechnung!$C$11:$C$55,MATCH(AC11,Feiertagsberechnung!$F$11:$F$55,0)),"")="",IF(WEEKDAY(AC11)=1,CONCATENATE("Ende KW ",WEEKNUM(AC11,21)),""),_xlfn.IFNA(INDEX(Feiertagsberechnung!$C$11:$C$55,MATCH(AC11,Feiertagsberechnung!$F$11:$F$55,0)),""))</f>
        <v>Ende KW 40</v>
      </c>
      <c r="AE11" s="14" t="str">
        <f t="shared" si="9"/>
        <v>Mi</v>
      </c>
      <c r="AF11" s="16">
        <f t="shared" si="22"/>
        <v>45602</v>
      </c>
      <c r="AG11" s="39" t="str">
        <f>IF(_xlfn.IFNA(INDEX(Feiertagsberechnung!$C$11:$C$55,MATCH(AF11,Feiertagsberechnung!$F$11:$F$55,0)),"")="",IF(WEEKDAY(AF11)=1,CONCATENATE("Ende KW ",WEEKNUM(AF11,21)),""),_xlfn.IFNA(INDEX(Feiertagsberechnung!$C$11:$C$55,MATCH(AF11,Feiertagsberechnung!$F$11:$F$55,0)),""))</f>
        <v/>
      </c>
      <c r="AH11" s="14" t="str">
        <f t="shared" si="10"/>
        <v>Fr</v>
      </c>
      <c r="AI11" s="16">
        <f t="shared" si="23"/>
        <v>45632</v>
      </c>
      <c r="AJ11" s="39" t="str">
        <f>IF(_xlfn.IFNA(INDEX(Feiertagsberechnung!$C$11:$C$55,MATCH(AI11,Feiertagsberechnung!$F$11:$F$55,0)),"")="",IF(WEEKDAY(AI11)=1,CONCATENATE("Ende KW ",WEEKNUM(AI11,21)),""),_xlfn.IFNA(INDEX(Feiertagsberechnung!$C$11:$C$55,MATCH(AI11,Feiertagsberechnung!$F$11:$F$55,0)),""))</f>
        <v/>
      </c>
      <c r="AL11" s="22">
        <v>6</v>
      </c>
      <c r="AM11" s="23" t="s">
        <v>100</v>
      </c>
    </row>
    <row r="12" spans="1:39" s="19" customFormat="1" ht="12.75">
      <c r="A12" s="14" t="str">
        <f t="shared" si="11"/>
        <v>So</v>
      </c>
      <c r="B12" s="16">
        <f t="shared" si="12"/>
        <v>45298</v>
      </c>
      <c r="C12" s="42" t="str">
        <f>IF(_xlfn.IFNA(INDEX(Feiertagsberechnung!$C$11:$C$55,MATCH(B12,Feiertagsberechnung!$F$11:$F$55,0)),"")="",IF(WEEKDAY(B12)=1,CONCATENATE("Ende KW ",WEEKNUM(B12,21)),""),_xlfn.IFNA(INDEX(Feiertagsberechnung!$C$11:$C$55,MATCH(B12,Feiertagsberechnung!$F$11:$F$55,0)),""))</f>
        <v>Ende KW 1</v>
      </c>
      <c r="D12" s="14" t="str">
        <f t="shared" si="0"/>
        <v>Mi</v>
      </c>
      <c r="E12" s="15">
        <f t="shared" si="13"/>
        <v>45329</v>
      </c>
      <c r="F12" s="38" t="str">
        <f>IF(_xlfn.IFNA(INDEX(Feiertagsberechnung!$C$11:$C$55,MATCH(E12,Feiertagsberechnung!$F$11:$F$55,0)),"")="",IF(WEEKDAY(E12)=1,CONCATENATE("Ende KW ",WEEKNUM(E12,21)),""),_xlfn.IFNA(INDEX(Feiertagsberechnung!$C$11:$C$55,MATCH(E12,Feiertagsberechnung!$F$11:$F$55,0)),""))</f>
        <v/>
      </c>
      <c r="G12" s="14" t="str">
        <f t="shared" si="1"/>
        <v>Do</v>
      </c>
      <c r="H12" s="16">
        <f t="shared" si="14"/>
        <v>45358</v>
      </c>
      <c r="I12" s="38" t="str">
        <f>IF(_xlfn.IFNA(INDEX(Feiertagsberechnung!$C$11:$C$55,MATCH(H12,Feiertagsberechnung!$F$11:$F$55,0)),"")="",IF(WEEKDAY(H12)=1,CONCATENATE("Ende KW ",WEEKNUM(H12,21)),""),_xlfn.IFNA(INDEX(Feiertagsberechnung!$C$11:$C$55,MATCH(H12,Feiertagsberechnung!$F$11:$F$55,0)),""))</f>
        <v/>
      </c>
      <c r="J12" s="14" t="str">
        <f t="shared" si="2"/>
        <v>So</v>
      </c>
      <c r="K12" s="16">
        <f t="shared" si="15"/>
        <v>45389</v>
      </c>
      <c r="L12" s="39" t="str">
        <f>IF(_xlfn.IFNA(INDEX(Feiertagsberechnung!$C$11:$C$55,MATCH(K12,Feiertagsberechnung!$F$11:$F$55,0)),"")="",IF(WEEKDAY(K12)=1,CONCATENATE("Ende KW ",WEEKNUM(K12,21)),""),_xlfn.IFNA(INDEX(Feiertagsberechnung!$C$11:$C$55,MATCH(K12,Feiertagsberechnung!$F$11:$F$55,0)),""))</f>
        <v>Ende KW 14</v>
      </c>
      <c r="M12" s="14" t="str">
        <f t="shared" si="3"/>
        <v>Di</v>
      </c>
      <c r="N12" s="16">
        <f t="shared" si="16"/>
        <v>45419</v>
      </c>
      <c r="O12" s="39" t="str">
        <f>IF(_xlfn.IFNA(INDEX(Feiertagsberechnung!$C$11:$C$55,MATCH(N12,Feiertagsberechnung!$F$11:$F$55,0)),"")="",IF(WEEKDAY(N12)=1,CONCATENATE("Ende KW ",WEEKNUM(N12,21)),""),_xlfn.IFNA(INDEX(Feiertagsberechnung!$C$11:$C$55,MATCH(N12,Feiertagsberechnung!$F$11:$F$55,0)),""))</f>
        <v/>
      </c>
      <c r="P12" s="14" t="str">
        <f t="shared" si="4"/>
        <v>Fr</v>
      </c>
      <c r="Q12" s="16">
        <f t="shared" si="17"/>
        <v>45450</v>
      </c>
      <c r="R12" s="39" t="str">
        <f>IF(_xlfn.IFNA(INDEX(Feiertagsberechnung!$C$11:$C$55,MATCH(Q12,Feiertagsberechnung!$F$11:$F$55,0)),"")="",IF(WEEKDAY(Q12)=1,CONCATENATE("Ende KW ",WEEKNUM(Q12,21)),""),_xlfn.IFNA(INDEX(Feiertagsberechnung!$C$11:$C$55,MATCH(Q12,Feiertagsberechnung!$F$11:$F$55,0)),""))</f>
        <v/>
      </c>
      <c r="S12" s="14" t="str">
        <f t="shared" si="5"/>
        <v>So</v>
      </c>
      <c r="T12" s="16">
        <f t="shared" si="18"/>
        <v>45480</v>
      </c>
      <c r="U12" s="39" t="str">
        <f>IF(_xlfn.IFNA(INDEX(Feiertagsberechnung!$C$11:$C$55,MATCH(T12,Feiertagsberechnung!$F$11:$F$55,0)),"")="",IF(WEEKDAY(T12)=1,CONCATENATE("Ende KW ",WEEKNUM(T12,21)),""),_xlfn.IFNA(INDEX(Feiertagsberechnung!$C$11:$C$55,MATCH(T12,Feiertagsberechnung!$F$11:$F$55,0)),""))</f>
        <v>Ende KW 27</v>
      </c>
      <c r="V12" s="14" t="str">
        <f t="shared" si="6"/>
        <v>Mi</v>
      </c>
      <c r="W12" s="16">
        <f t="shared" si="19"/>
        <v>45511</v>
      </c>
      <c r="X12" s="39" t="str">
        <f>IF(_xlfn.IFNA(INDEX(Feiertagsberechnung!$C$11:$C$55,MATCH(W12,Feiertagsberechnung!$F$11:$F$55,0)),"")="",IF(WEEKDAY(W12)=1,CONCATENATE("Ende KW ",WEEKNUM(W12,21)),""),_xlfn.IFNA(INDEX(Feiertagsberechnung!$C$11:$C$55,MATCH(W12,Feiertagsberechnung!$F$11:$F$55,0)),""))</f>
        <v/>
      </c>
      <c r="Y12" s="14" t="str">
        <f t="shared" si="7"/>
        <v>Sa</v>
      </c>
      <c r="Z12" s="16">
        <f t="shared" si="20"/>
        <v>45542</v>
      </c>
      <c r="AA12" s="39" t="str">
        <f>IF(_xlfn.IFNA(INDEX(Feiertagsberechnung!$C$11:$C$55,MATCH(Z12,Feiertagsberechnung!$F$11:$F$55,0)),"")="",IF(WEEKDAY(Z12)=1,CONCATENATE("Ende KW ",WEEKNUM(Z12,21)),""),_xlfn.IFNA(INDEX(Feiertagsberechnung!$C$11:$C$55,MATCH(Z12,Feiertagsberechnung!$F$11:$F$55,0)),""))</f>
        <v/>
      </c>
      <c r="AB12" s="14" t="str">
        <f t="shared" si="8"/>
        <v>Mo</v>
      </c>
      <c r="AC12" s="16">
        <f t="shared" si="21"/>
        <v>45572</v>
      </c>
      <c r="AD12" s="39" t="str">
        <f>IF(_xlfn.IFNA(INDEX(Feiertagsberechnung!$C$11:$C$55,MATCH(AC12,Feiertagsberechnung!$F$11:$F$55,0)),"")="",IF(WEEKDAY(AC12)=1,CONCATENATE("Ende KW ",WEEKNUM(AC12,21)),""),_xlfn.IFNA(INDEX(Feiertagsberechnung!$C$11:$C$55,MATCH(AC12,Feiertagsberechnung!$F$11:$F$55,0)),""))</f>
        <v/>
      </c>
      <c r="AE12" s="14" t="str">
        <f t="shared" si="9"/>
        <v>Do</v>
      </c>
      <c r="AF12" s="16">
        <f t="shared" si="22"/>
        <v>45603</v>
      </c>
      <c r="AG12" s="39" t="str">
        <f>IF(_xlfn.IFNA(INDEX(Feiertagsberechnung!$C$11:$C$55,MATCH(AF12,Feiertagsberechnung!$F$11:$F$55,0)),"")="",IF(WEEKDAY(AF12)=1,CONCATENATE("Ende KW ",WEEKNUM(AF12,21)),""),_xlfn.IFNA(INDEX(Feiertagsberechnung!$C$11:$C$55,MATCH(AF12,Feiertagsberechnung!$F$11:$F$55,0)),""))</f>
        <v/>
      </c>
      <c r="AH12" s="14" t="str">
        <f t="shared" si="10"/>
        <v>Sa</v>
      </c>
      <c r="AI12" s="16">
        <f t="shared" si="23"/>
        <v>45633</v>
      </c>
      <c r="AJ12" s="39" t="str">
        <f>IF(_xlfn.IFNA(INDEX(Feiertagsberechnung!$C$11:$C$55,MATCH(AI12,Feiertagsberechnung!$F$11:$F$55,0)),"")="",IF(WEEKDAY(AI12)=1,CONCATENATE("Ende KW ",WEEKNUM(AI12,21)),""),_xlfn.IFNA(INDEX(Feiertagsberechnung!$C$11:$C$55,MATCH(AI12,Feiertagsberechnung!$F$11:$F$55,0)),""))</f>
        <v/>
      </c>
      <c r="AL12" s="24">
        <v>7</v>
      </c>
      <c r="AM12" s="25" t="s">
        <v>101</v>
      </c>
    </row>
    <row r="13" spans="1:39" s="19" customFormat="1" ht="12.75">
      <c r="A13" s="14" t="str">
        <f t="shared" si="11"/>
        <v>Mo</v>
      </c>
      <c r="B13" s="16">
        <f t="shared" si="12"/>
        <v>45299</v>
      </c>
      <c r="C13" s="42" t="str">
        <f>IF(_xlfn.IFNA(INDEX(Feiertagsberechnung!$C$11:$C$55,MATCH(B13,Feiertagsberechnung!$F$11:$F$55,0)),"")="",IF(WEEKDAY(B13)=1,CONCATENATE("Ende KW ",WEEKNUM(B13,21)),""),_xlfn.IFNA(INDEX(Feiertagsberechnung!$C$11:$C$55,MATCH(B13,Feiertagsberechnung!$F$11:$F$55,0)),""))</f>
        <v/>
      </c>
      <c r="D13" s="14" t="str">
        <f t="shared" si="0"/>
        <v>Do</v>
      </c>
      <c r="E13" s="16">
        <f t="shared" si="13"/>
        <v>45330</v>
      </c>
      <c r="F13" s="39" t="str">
        <f>IF(_xlfn.IFNA(INDEX(Feiertagsberechnung!$C$11:$C$55,MATCH(E13,Feiertagsberechnung!$F$11:$F$55,0)),"")="",IF(WEEKDAY(E13)=1,CONCATENATE("Ende KW ",WEEKNUM(E13,21)),""),_xlfn.IFNA(INDEX(Feiertagsberechnung!$C$11:$C$55,MATCH(E13,Feiertagsberechnung!$F$11:$F$55,0)),""))</f>
        <v/>
      </c>
      <c r="G13" s="14" t="str">
        <f t="shared" si="1"/>
        <v>Fr</v>
      </c>
      <c r="H13" s="16">
        <f t="shared" si="14"/>
        <v>45359</v>
      </c>
      <c r="I13" s="39" t="str">
        <f>IF(_xlfn.IFNA(INDEX(Feiertagsberechnung!$C$11:$C$55,MATCH(H13,Feiertagsberechnung!$F$11:$F$55,0)),"")="",IF(WEEKDAY(H13)=1,CONCATENATE("Ende KW ",WEEKNUM(H13,21)),""),_xlfn.IFNA(INDEX(Feiertagsberechnung!$C$11:$C$55,MATCH(H13,Feiertagsberechnung!$F$11:$F$55,0)),""))</f>
        <v/>
      </c>
      <c r="J13" s="14" t="str">
        <f t="shared" si="2"/>
        <v>Mo</v>
      </c>
      <c r="K13" s="16">
        <f t="shared" si="15"/>
        <v>45390</v>
      </c>
      <c r="L13" s="39" t="str">
        <f>IF(_xlfn.IFNA(INDEX(Feiertagsberechnung!$C$11:$C$55,MATCH(K13,Feiertagsberechnung!$F$11:$F$55,0)),"")="",IF(WEEKDAY(K13)=1,CONCATENATE("Ende KW ",WEEKNUM(K13,21)),""),_xlfn.IFNA(INDEX(Feiertagsberechnung!$C$11:$C$55,MATCH(K13,Feiertagsberechnung!$F$11:$F$55,0)),""))</f>
        <v/>
      </c>
      <c r="M13" s="14" t="str">
        <f t="shared" si="3"/>
        <v>Mi</v>
      </c>
      <c r="N13" s="16">
        <f t="shared" si="16"/>
        <v>45420</v>
      </c>
      <c r="O13" s="39" t="str">
        <f>IF(_xlfn.IFNA(INDEX(Feiertagsberechnung!$C$11:$C$55,MATCH(N13,Feiertagsberechnung!$F$11:$F$55,0)),"")="",IF(WEEKDAY(N13)=1,CONCATENATE("Ende KW ",WEEKNUM(N13,21)),""),_xlfn.IFNA(INDEX(Feiertagsberechnung!$C$11:$C$55,MATCH(N13,Feiertagsberechnung!$F$11:$F$55,0)),""))</f>
        <v/>
      </c>
      <c r="P13" s="14" t="str">
        <f t="shared" si="4"/>
        <v>Sa</v>
      </c>
      <c r="Q13" s="16">
        <f t="shared" si="17"/>
        <v>45451</v>
      </c>
      <c r="R13" s="39" t="str">
        <f>IF(_xlfn.IFNA(INDEX(Feiertagsberechnung!$C$11:$C$55,MATCH(Q13,Feiertagsberechnung!$F$11:$F$55,0)),"")="",IF(WEEKDAY(Q13)=1,CONCATENATE("Ende KW ",WEEKNUM(Q13,21)),""),_xlfn.IFNA(INDEX(Feiertagsberechnung!$C$11:$C$55,MATCH(Q13,Feiertagsberechnung!$F$11:$F$55,0)),""))</f>
        <v/>
      </c>
      <c r="S13" s="14" t="str">
        <f t="shared" si="5"/>
        <v>Mo</v>
      </c>
      <c r="T13" s="16">
        <f t="shared" si="18"/>
        <v>45481</v>
      </c>
      <c r="U13" s="39" t="str">
        <f>IF(_xlfn.IFNA(INDEX(Feiertagsberechnung!$C$11:$C$55,MATCH(T13,Feiertagsberechnung!$F$11:$F$55,0)),"")="",IF(WEEKDAY(T13)=1,CONCATENATE("Ende KW ",WEEKNUM(T13,21)),""),_xlfn.IFNA(INDEX(Feiertagsberechnung!$C$11:$C$55,MATCH(T13,Feiertagsberechnung!$F$11:$F$55,0)),""))</f>
        <v/>
      </c>
      <c r="V13" s="14" t="str">
        <f t="shared" si="6"/>
        <v>Do</v>
      </c>
      <c r="W13" s="16">
        <f t="shared" si="19"/>
        <v>45512</v>
      </c>
      <c r="X13" s="39" t="str">
        <f>IF(_xlfn.IFNA(INDEX(Feiertagsberechnung!$C$11:$C$55,MATCH(W13,Feiertagsberechnung!$F$11:$F$55,0)),"")="",IF(WEEKDAY(W13)=1,CONCATENATE("Ende KW ",WEEKNUM(W13,21)),""),_xlfn.IFNA(INDEX(Feiertagsberechnung!$C$11:$C$55,MATCH(W13,Feiertagsberechnung!$F$11:$F$55,0)),""))</f>
        <v/>
      </c>
      <c r="Y13" s="14" t="str">
        <f t="shared" si="7"/>
        <v>So</v>
      </c>
      <c r="Z13" s="16">
        <f t="shared" si="20"/>
        <v>45543</v>
      </c>
      <c r="AA13" s="39" t="str">
        <f>IF(_xlfn.IFNA(INDEX(Feiertagsberechnung!$C$11:$C$55,MATCH(Z13,Feiertagsberechnung!$F$11:$F$55,0)),"")="",IF(WEEKDAY(Z13)=1,CONCATENATE("Ende KW ",WEEKNUM(Z13,21)),""),_xlfn.IFNA(INDEX(Feiertagsberechnung!$C$11:$C$55,MATCH(Z13,Feiertagsberechnung!$F$11:$F$55,0)),""))</f>
        <v>Ende KW 36</v>
      </c>
      <c r="AB13" s="14" t="str">
        <f t="shared" si="8"/>
        <v>Di</v>
      </c>
      <c r="AC13" s="16">
        <f t="shared" si="21"/>
        <v>45573</v>
      </c>
      <c r="AD13" s="39" t="str">
        <f>IF(_xlfn.IFNA(INDEX(Feiertagsberechnung!$C$11:$C$55,MATCH(AC13,Feiertagsberechnung!$F$11:$F$55,0)),"")="",IF(WEEKDAY(AC13)=1,CONCATENATE("Ende KW ",WEEKNUM(AC13,21)),""),_xlfn.IFNA(INDEX(Feiertagsberechnung!$C$11:$C$55,MATCH(AC13,Feiertagsberechnung!$F$11:$F$55,0)),""))</f>
        <v/>
      </c>
      <c r="AE13" s="14" t="str">
        <f t="shared" si="9"/>
        <v>Fr</v>
      </c>
      <c r="AF13" s="16">
        <f t="shared" si="22"/>
        <v>45604</v>
      </c>
      <c r="AG13" s="39" t="str">
        <f>IF(_xlfn.IFNA(INDEX(Feiertagsberechnung!$C$11:$C$55,MATCH(AF13,Feiertagsberechnung!$F$11:$F$55,0)),"")="",IF(WEEKDAY(AF13)=1,CONCATENATE("Ende KW ",WEEKNUM(AF13,21)),""),_xlfn.IFNA(INDEX(Feiertagsberechnung!$C$11:$C$55,MATCH(AF13,Feiertagsberechnung!$F$11:$F$55,0)),""))</f>
        <v/>
      </c>
      <c r="AH13" s="14" t="str">
        <f t="shared" si="10"/>
        <v>So</v>
      </c>
      <c r="AI13" s="16">
        <f t="shared" si="23"/>
        <v>45634</v>
      </c>
      <c r="AJ13" s="39" t="str">
        <f>IF(_xlfn.IFNA(INDEX(Feiertagsberechnung!$C$11:$C$55,MATCH(AI13,Feiertagsberechnung!$F$11:$F$55,0)),"")="",IF(WEEKDAY(AI13)=1,CONCATENATE("Ende KW ",WEEKNUM(AI13,21)),""),_xlfn.IFNA(INDEX(Feiertagsberechnung!$C$11:$C$55,MATCH(AI13,Feiertagsberechnung!$F$11:$F$55,0)),""))</f>
        <v>Ende KW 49</v>
      </c>
    </row>
    <row r="14" spans="1:39" s="19" customFormat="1" ht="12.75">
      <c r="A14" s="14" t="str">
        <f t="shared" si="11"/>
        <v>Di</v>
      </c>
      <c r="B14" s="16">
        <f t="shared" si="12"/>
        <v>45300</v>
      </c>
      <c r="C14" s="41" t="str">
        <f>IF(_xlfn.IFNA(INDEX(Feiertagsberechnung!$C$11:$C$55,MATCH(B14,Feiertagsberechnung!$F$11:$F$55,0)),"")="",IF(WEEKDAY(B14)=1,CONCATENATE("Ende KW ",WEEKNUM(B14,21)),""),_xlfn.IFNA(INDEX(Feiertagsberechnung!$C$11:$C$55,MATCH(B14,Feiertagsberechnung!$F$11:$F$55,0)),""))</f>
        <v/>
      </c>
      <c r="D14" s="14" t="str">
        <f t="shared" si="0"/>
        <v>Fr</v>
      </c>
      <c r="E14" s="15">
        <f t="shared" si="13"/>
        <v>45331</v>
      </c>
      <c r="F14" s="39" t="str">
        <f>IF(_xlfn.IFNA(INDEX(Feiertagsberechnung!$C$11:$C$55,MATCH(E14,Feiertagsberechnung!$F$11:$F$55,0)),"")="",IF(WEEKDAY(E14)=1,CONCATENATE("Ende KW ",WEEKNUM(E14,21)),""),_xlfn.IFNA(INDEX(Feiertagsberechnung!$C$11:$C$55,MATCH(E14,Feiertagsberechnung!$F$11:$F$55,0)),""))</f>
        <v/>
      </c>
      <c r="G14" s="14" t="str">
        <f t="shared" si="1"/>
        <v>Sa</v>
      </c>
      <c r="H14" s="16">
        <f t="shared" si="14"/>
        <v>45360</v>
      </c>
      <c r="I14" s="39" t="str">
        <f>IF(_xlfn.IFNA(INDEX(Feiertagsberechnung!$C$11:$C$55,MATCH(H14,Feiertagsberechnung!$F$11:$F$55,0)),"")="",IF(WEEKDAY(H14)=1,CONCATENATE("Ende KW ",WEEKNUM(H14,21)),""),_xlfn.IFNA(INDEX(Feiertagsberechnung!$C$11:$C$55,MATCH(H14,Feiertagsberechnung!$F$11:$F$55,0)),""))</f>
        <v/>
      </c>
      <c r="J14" s="14" t="str">
        <f t="shared" si="2"/>
        <v>Di</v>
      </c>
      <c r="K14" s="16">
        <f t="shared" si="15"/>
        <v>45391</v>
      </c>
      <c r="L14" s="39" t="str">
        <f>IF(_xlfn.IFNA(INDEX(Feiertagsberechnung!$C$11:$C$55,MATCH(K14,Feiertagsberechnung!$F$11:$F$55,0)),"")="",IF(WEEKDAY(K14)=1,CONCATENATE("Ende KW ",WEEKNUM(K14,21)),""),_xlfn.IFNA(INDEX(Feiertagsberechnung!$C$11:$C$55,MATCH(K14,Feiertagsberechnung!$F$11:$F$55,0)),""))</f>
        <v/>
      </c>
      <c r="M14" s="14" t="str">
        <f t="shared" si="3"/>
        <v>Do</v>
      </c>
      <c r="N14" s="16">
        <f t="shared" si="16"/>
        <v>45421</v>
      </c>
      <c r="O14" s="39" t="str">
        <f>IF(_xlfn.IFNA(INDEX(Feiertagsberechnung!$C$11:$C$55,MATCH(N14,Feiertagsberechnung!$F$11:$F$55,0)),"")="",IF(WEEKDAY(N14)=1,CONCATENATE("Ende KW ",WEEKNUM(N14,21)),""),_xlfn.IFNA(INDEX(Feiertagsberechnung!$C$11:$C$55,MATCH(N14,Feiertagsberechnung!$F$11:$F$55,0)),""))</f>
        <v>Christi Himmelfahrt</v>
      </c>
      <c r="P14" s="14" t="str">
        <f t="shared" si="4"/>
        <v>So</v>
      </c>
      <c r="Q14" s="16">
        <f t="shared" si="17"/>
        <v>45452</v>
      </c>
      <c r="R14" s="39" t="str">
        <f>IF(_xlfn.IFNA(INDEX(Feiertagsberechnung!$C$11:$C$55,MATCH(Q14,Feiertagsberechnung!$F$11:$F$55,0)),"")="",IF(WEEKDAY(Q14)=1,CONCATENATE("Ende KW ",WEEKNUM(Q14,21)),""),_xlfn.IFNA(INDEX(Feiertagsberechnung!$C$11:$C$55,MATCH(Q14,Feiertagsberechnung!$F$11:$F$55,0)),""))</f>
        <v>Ende KW 23</v>
      </c>
      <c r="S14" s="14" t="str">
        <f t="shared" si="5"/>
        <v>Di</v>
      </c>
      <c r="T14" s="16">
        <f t="shared" si="18"/>
        <v>45482</v>
      </c>
      <c r="U14" s="39" t="str">
        <f>IF(_xlfn.IFNA(INDEX(Feiertagsberechnung!$C$11:$C$55,MATCH(T14,Feiertagsberechnung!$F$11:$F$55,0)),"")="",IF(WEEKDAY(T14)=1,CONCATENATE("Ende KW ",WEEKNUM(T14,21)),""),_xlfn.IFNA(INDEX(Feiertagsberechnung!$C$11:$C$55,MATCH(T14,Feiertagsberechnung!$F$11:$F$55,0)),""))</f>
        <v/>
      </c>
      <c r="V14" s="14" t="str">
        <f t="shared" si="6"/>
        <v>Fr</v>
      </c>
      <c r="W14" s="16">
        <f t="shared" si="19"/>
        <v>45513</v>
      </c>
      <c r="X14" s="39" t="str">
        <f>IF(_xlfn.IFNA(INDEX(Feiertagsberechnung!$C$11:$C$55,MATCH(W14,Feiertagsberechnung!$F$11:$F$55,0)),"")="",IF(WEEKDAY(W14)=1,CONCATENATE("Ende KW ",WEEKNUM(W14,21)),""),_xlfn.IFNA(INDEX(Feiertagsberechnung!$C$11:$C$55,MATCH(W14,Feiertagsberechnung!$F$11:$F$55,0)),""))</f>
        <v/>
      </c>
      <c r="Y14" s="14" t="str">
        <f t="shared" si="7"/>
        <v>Mo</v>
      </c>
      <c r="Z14" s="16">
        <f t="shared" si="20"/>
        <v>45544</v>
      </c>
      <c r="AA14" s="39" t="str">
        <f>IF(_xlfn.IFNA(INDEX(Feiertagsberechnung!$C$11:$C$55,MATCH(Z14,Feiertagsberechnung!$F$11:$F$55,0)),"")="",IF(WEEKDAY(Z14)=1,CONCATENATE("Ende KW ",WEEKNUM(Z14,21)),""),_xlfn.IFNA(INDEX(Feiertagsberechnung!$C$11:$C$55,MATCH(Z14,Feiertagsberechnung!$F$11:$F$55,0)),""))</f>
        <v/>
      </c>
      <c r="AB14" s="14" t="str">
        <f t="shared" si="8"/>
        <v>Mi</v>
      </c>
      <c r="AC14" s="16">
        <f t="shared" si="21"/>
        <v>45574</v>
      </c>
      <c r="AD14" s="39" t="str">
        <f>IF(_xlfn.IFNA(INDEX(Feiertagsberechnung!$C$11:$C$55,MATCH(AC14,Feiertagsberechnung!$F$11:$F$55,0)),"")="",IF(WEEKDAY(AC14)=1,CONCATENATE("Ende KW ",WEEKNUM(AC14,21)),""),_xlfn.IFNA(INDEX(Feiertagsberechnung!$C$11:$C$55,MATCH(AC14,Feiertagsberechnung!$F$11:$F$55,0)),""))</f>
        <v/>
      </c>
      <c r="AE14" s="14" t="str">
        <f t="shared" si="9"/>
        <v>Sa</v>
      </c>
      <c r="AF14" s="16">
        <f t="shared" si="22"/>
        <v>45605</v>
      </c>
      <c r="AG14" s="39" t="str">
        <f>IF(_xlfn.IFNA(INDEX(Feiertagsberechnung!$C$11:$C$55,MATCH(AF14,Feiertagsberechnung!$F$11:$F$55,0)),"")="",IF(WEEKDAY(AF14)=1,CONCATENATE("Ende KW ",WEEKNUM(AF14,21)),""),_xlfn.IFNA(INDEX(Feiertagsberechnung!$C$11:$C$55,MATCH(AF14,Feiertagsberechnung!$F$11:$F$55,0)),""))</f>
        <v/>
      </c>
      <c r="AH14" s="14" t="str">
        <f t="shared" si="10"/>
        <v>Mo</v>
      </c>
      <c r="AI14" s="16">
        <f t="shared" si="23"/>
        <v>45635</v>
      </c>
      <c r="AJ14" s="39" t="str">
        <f>IF(_xlfn.IFNA(INDEX(Feiertagsberechnung!$C$11:$C$55,MATCH(AI14,Feiertagsberechnung!$F$11:$F$55,0)),"")="",IF(WEEKDAY(AI14)=1,CONCATENATE("Ende KW ",WEEKNUM(AI14,21)),""),_xlfn.IFNA(INDEX(Feiertagsberechnung!$C$11:$C$55,MATCH(AI14,Feiertagsberechnung!$F$11:$F$55,0)),""))</f>
        <v/>
      </c>
    </row>
    <row r="15" spans="1:39" s="19" customFormat="1" ht="12.75">
      <c r="A15" s="14" t="str">
        <f t="shared" si="11"/>
        <v>Mi</v>
      </c>
      <c r="B15" s="15">
        <f t="shared" si="12"/>
        <v>45301</v>
      </c>
      <c r="C15" s="41" t="str">
        <f>IF(_xlfn.IFNA(INDEX(Feiertagsberechnung!$C$11:$C$55,MATCH(B15,Feiertagsberechnung!$F$11:$F$55,0)),"")="",IF(WEEKDAY(B15)=1,CONCATENATE("Ende KW ",WEEKNUM(B15,21)),""),_xlfn.IFNA(INDEX(Feiertagsberechnung!$C$11:$C$55,MATCH(B15,Feiertagsberechnung!$F$11:$F$55,0)),""))</f>
        <v/>
      </c>
      <c r="D15" s="14" t="str">
        <f t="shared" si="0"/>
        <v>Sa</v>
      </c>
      <c r="E15" s="16">
        <f t="shared" si="13"/>
        <v>45332</v>
      </c>
      <c r="F15" s="39" t="str">
        <f>IF(_xlfn.IFNA(INDEX(Feiertagsberechnung!$C$11:$C$55,MATCH(E15,Feiertagsberechnung!$F$11:$F$55,0)),"")="",IF(WEEKDAY(E15)=1,CONCATENATE("Ende KW ",WEEKNUM(E15,21)),""),_xlfn.IFNA(INDEX(Feiertagsberechnung!$C$11:$C$55,MATCH(E15,Feiertagsberechnung!$F$11:$F$55,0)),""))</f>
        <v/>
      </c>
      <c r="G15" s="14" t="str">
        <f t="shared" si="1"/>
        <v>So</v>
      </c>
      <c r="H15" s="16">
        <f t="shared" si="14"/>
        <v>45361</v>
      </c>
      <c r="I15" s="39" t="str">
        <f>IF(_xlfn.IFNA(INDEX(Feiertagsberechnung!$C$11:$C$55,MATCH(H15,Feiertagsberechnung!$F$11:$F$55,0)),"")="",IF(WEEKDAY(H15)=1,CONCATENATE("Ende KW ",WEEKNUM(H15,21)),""),_xlfn.IFNA(INDEX(Feiertagsberechnung!$C$11:$C$55,MATCH(H15,Feiertagsberechnung!$F$11:$F$55,0)),""))</f>
        <v>Ende KW 10</v>
      </c>
      <c r="J15" s="14" t="str">
        <f t="shared" si="2"/>
        <v>Mi</v>
      </c>
      <c r="K15" s="16">
        <f t="shared" si="15"/>
        <v>45392</v>
      </c>
      <c r="L15" s="38" t="str">
        <f>IF(_xlfn.IFNA(INDEX(Feiertagsberechnung!$C$11:$C$55,MATCH(K15,Feiertagsberechnung!$F$11:$F$55,0)),"")="",IF(WEEKDAY(K15)=1,CONCATENATE("Ende KW ",WEEKNUM(K15,21)),""),_xlfn.IFNA(INDEX(Feiertagsberechnung!$C$11:$C$55,MATCH(K15,Feiertagsberechnung!$F$11:$F$55,0)),""))</f>
        <v/>
      </c>
      <c r="M15" s="14" t="str">
        <f t="shared" si="3"/>
        <v>Fr</v>
      </c>
      <c r="N15" s="16">
        <f t="shared" si="16"/>
        <v>45422</v>
      </c>
      <c r="O15" s="39" t="str">
        <f>IF(_xlfn.IFNA(INDEX(Feiertagsberechnung!$C$11:$C$55,MATCH(N15,Feiertagsberechnung!$F$11:$F$55,0)),"")="",IF(WEEKDAY(N15)=1,CONCATENATE("Ende KW ",WEEKNUM(N15,21)),""),_xlfn.IFNA(INDEX(Feiertagsberechnung!$C$11:$C$55,MATCH(N15,Feiertagsberechnung!$F$11:$F$55,0)),""))</f>
        <v/>
      </c>
      <c r="P15" s="14" t="str">
        <f t="shared" si="4"/>
        <v>Mo</v>
      </c>
      <c r="Q15" s="16">
        <f t="shared" si="17"/>
        <v>45453</v>
      </c>
      <c r="R15" s="39" t="str">
        <f>IF(_xlfn.IFNA(INDEX(Feiertagsberechnung!$C$11:$C$55,MATCH(Q15,Feiertagsberechnung!$F$11:$F$55,0)),"")="",IF(WEEKDAY(Q15)=1,CONCATENATE("Ende KW ",WEEKNUM(Q15,21)),""),_xlfn.IFNA(INDEX(Feiertagsberechnung!$C$11:$C$55,MATCH(Q15,Feiertagsberechnung!$F$11:$F$55,0)),""))</f>
        <v/>
      </c>
      <c r="S15" s="14" t="str">
        <f t="shared" si="5"/>
        <v>Mi</v>
      </c>
      <c r="T15" s="16">
        <f t="shared" si="18"/>
        <v>45483</v>
      </c>
      <c r="U15" s="39" t="str">
        <f>IF(_xlfn.IFNA(INDEX(Feiertagsberechnung!$C$11:$C$55,MATCH(T15,Feiertagsberechnung!$F$11:$F$55,0)),"")="",IF(WEEKDAY(T15)=1,CONCATENATE("Ende KW ",WEEKNUM(T15,21)),""),_xlfn.IFNA(INDEX(Feiertagsberechnung!$C$11:$C$55,MATCH(T15,Feiertagsberechnung!$F$11:$F$55,0)),""))</f>
        <v/>
      </c>
      <c r="V15" s="14" t="str">
        <f t="shared" si="6"/>
        <v>Sa</v>
      </c>
      <c r="W15" s="16">
        <f t="shared" si="19"/>
        <v>45514</v>
      </c>
      <c r="X15" s="39" t="str">
        <f>IF(_xlfn.IFNA(INDEX(Feiertagsberechnung!$C$11:$C$55,MATCH(W15,Feiertagsberechnung!$F$11:$F$55,0)),"")="",IF(WEEKDAY(W15)=1,CONCATENATE("Ende KW ",WEEKNUM(W15,21)),""),_xlfn.IFNA(INDEX(Feiertagsberechnung!$C$11:$C$55,MATCH(W15,Feiertagsberechnung!$F$11:$F$55,0)),""))</f>
        <v/>
      </c>
      <c r="Y15" s="14" t="str">
        <f t="shared" si="7"/>
        <v>Di</v>
      </c>
      <c r="Z15" s="16">
        <f t="shared" si="20"/>
        <v>45545</v>
      </c>
      <c r="AA15" s="39" t="str">
        <f>IF(_xlfn.IFNA(INDEX(Feiertagsberechnung!$C$11:$C$55,MATCH(Z15,Feiertagsberechnung!$F$11:$F$55,0)),"")="",IF(WEEKDAY(Z15)=1,CONCATENATE("Ende KW ",WEEKNUM(Z15,21)),""),_xlfn.IFNA(INDEX(Feiertagsberechnung!$C$11:$C$55,MATCH(Z15,Feiertagsberechnung!$F$11:$F$55,0)),""))</f>
        <v/>
      </c>
      <c r="AB15" s="14" t="str">
        <f t="shared" si="8"/>
        <v>Do</v>
      </c>
      <c r="AC15" s="16">
        <f t="shared" si="21"/>
        <v>45575</v>
      </c>
      <c r="AD15" s="39" t="str">
        <f>IF(_xlfn.IFNA(INDEX(Feiertagsberechnung!$C$11:$C$55,MATCH(AC15,Feiertagsberechnung!$F$11:$F$55,0)),"")="",IF(WEEKDAY(AC15)=1,CONCATENATE("Ende KW ",WEEKNUM(AC15,21)),""),_xlfn.IFNA(INDEX(Feiertagsberechnung!$C$11:$C$55,MATCH(AC15,Feiertagsberechnung!$F$11:$F$55,0)),""))</f>
        <v/>
      </c>
      <c r="AE15" s="14" t="str">
        <f t="shared" si="9"/>
        <v>So</v>
      </c>
      <c r="AF15" s="16">
        <f t="shared" si="22"/>
        <v>45606</v>
      </c>
      <c r="AG15" s="39" t="str">
        <f>IF(_xlfn.IFNA(INDEX(Feiertagsberechnung!$C$11:$C$55,MATCH(AF15,Feiertagsberechnung!$F$11:$F$55,0)),"")="",IF(WEEKDAY(AF15)=1,CONCATENATE("Ende KW ",WEEKNUM(AF15,21)),""),_xlfn.IFNA(INDEX(Feiertagsberechnung!$C$11:$C$55,MATCH(AF15,Feiertagsberechnung!$F$11:$F$55,0)),""))</f>
        <v>Ende KW 45</v>
      </c>
      <c r="AH15" s="14" t="str">
        <f t="shared" si="10"/>
        <v>Di</v>
      </c>
      <c r="AI15" s="16">
        <f t="shared" si="23"/>
        <v>45636</v>
      </c>
      <c r="AJ15" s="39" t="str">
        <f>IF(_xlfn.IFNA(INDEX(Feiertagsberechnung!$C$11:$C$55,MATCH(AI15,Feiertagsberechnung!$F$11:$F$55,0)),"")="",IF(WEEKDAY(AI15)=1,CONCATENATE("Ende KW ",WEEKNUM(AI15,21)),""),_xlfn.IFNA(INDEX(Feiertagsberechnung!$C$11:$C$55,MATCH(AI15,Feiertagsberechnung!$F$11:$F$55,0)),""))</f>
        <v/>
      </c>
    </row>
    <row r="16" spans="1:39" s="19" customFormat="1" ht="12.75">
      <c r="A16" s="14" t="str">
        <f t="shared" si="11"/>
        <v>Do</v>
      </c>
      <c r="B16" s="16">
        <f t="shared" si="12"/>
        <v>45302</v>
      </c>
      <c r="C16" s="42" t="str">
        <f>IF(_xlfn.IFNA(INDEX(Feiertagsberechnung!$C$11:$C$55,MATCH(B16,Feiertagsberechnung!$F$11:$F$55,0)),"")="",IF(WEEKDAY(B16)=1,CONCATENATE("Ende KW ",WEEKNUM(B16,21)),""),_xlfn.IFNA(INDEX(Feiertagsberechnung!$C$11:$C$55,MATCH(B16,Feiertagsberechnung!$F$11:$F$55,0)),""))</f>
        <v/>
      </c>
      <c r="D16" s="14" t="str">
        <f t="shared" si="0"/>
        <v>So</v>
      </c>
      <c r="E16" s="16">
        <f t="shared" si="13"/>
        <v>45333</v>
      </c>
      <c r="F16" s="39" t="str">
        <f>IF(_xlfn.IFNA(INDEX(Feiertagsberechnung!$C$11:$C$55,MATCH(E16,Feiertagsberechnung!$F$11:$F$55,0)),"")="",IF(WEEKDAY(E16)=1,CONCATENATE("Ende KW ",WEEKNUM(E16,21)),""),_xlfn.IFNA(INDEX(Feiertagsberechnung!$C$11:$C$55,MATCH(E16,Feiertagsberechnung!$F$11:$F$55,0)),""))</f>
        <v>Ende KW 6</v>
      </c>
      <c r="G16" s="14" t="str">
        <f t="shared" si="1"/>
        <v>Mo</v>
      </c>
      <c r="H16" s="16">
        <f t="shared" si="14"/>
        <v>45362</v>
      </c>
      <c r="I16" s="39" t="str">
        <f>IF(_xlfn.IFNA(INDEX(Feiertagsberechnung!$C$11:$C$55,MATCH(H16,Feiertagsberechnung!$F$11:$F$55,0)),"")="",IF(WEEKDAY(H16)=1,CONCATENATE("Ende KW ",WEEKNUM(H16,21)),""),_xlfn.IFNA(INDEX(Feiertagsberechnung!$C$11:$C$55,MATCH(H16,Feiertagsberechnung!$F$11:$F$55,0)),""))</f>
        <v/>
      </c>
      <c r="J16" s="14" t="str">
        <f t="shared" si="2"/>
        <v>Do</v>
      </c>
      <c r="K16" s="16">
        <f t="shared" si="15"/>
        <v>45393</v>
      </c>
      <c r="L16" s="38" t="str">
        <f>IF(_xlfn.IFNA(INDEX(Feiertagsberechnung!$C$11:$C$55,MATCH(K16,Feiertagsberechnung!$F$11:$F$55,0)),"")="",IF(WEEKDAY(K16)=1,CONCATENATE("Ende KW ",WEEKNUM(K16,21)),""),_xlfn.IFNA(INDEX(Feiertagsberechnung!$C$11:$C$55,MATCH(K16,Feiertagsberechnung!$F$11:$F$55,0)),""))</f>
        <v/>
      </c>
      <c r="M16" s="14" t="str">
        <f t="shared" si="3"/>
        <v>Sa</v>
      </c>
      <c r="N16" s="16">
        <f t="shared" si="16"/>
        <v>45423</v>
      </c>
      <c r="O16" s="39" t="str">
        <f>IF(_xlfn.IFNA(INDEX(Feiertagsberechnung!$C$11:$C$55,MATCH(N16,Feiertagsberechnung!$F$11:$F$55,0)),"")="",IF(WEEKDAY(N16)=1,CONCATENATE("Ende KW ",WEEKNUM(N16,21)),""),_xlfn.IFNA(INDEX(Feiertagsberechnung!$C$11:$C$55,MATCH(N16,Feiertagsberechnung!$F$11:$F$55,0)),""))</f>
        <v/>
      </c>
      <c r="P16" s="14" t="str">
        <f t="shared" si="4"/>
        <v>Di</v>
      </c>
      <c r="Q16" s="16">
        <f t="shared" si="17"/>
        <v>45454</v>
      </c>
      <c r="R16" s="39" t="str">
        <f>IF(_xlfn.IFNA(INDEX(Feiertagsberechnung!$C$11:$C$55,MATCH(Q16,Feiertagsberechnung!$F$11:$F$55,0)),"")="",IF(WEEKDAY(Q16)=1,CONCATENATE("Ende KW ",WEEKNUM(Q16,21)),""),_xlfn.IFNA(INDEX(Feiertagsberechnung!$C$11:$C$55,MATCH(Q16,Feiertagsberechnung!$F$11:$F$55,0)),""))</f>
        <v/>
      </c>
      <c r="S16" s="14" t="str">
        <f t="shared" si="5"/>
        <v>Do</v>
      </c>
      <c r="T16" s="16">
        <f t="shared" si="18"/>
        <v>45484</v>
      </c>
      <c r="U16" s="39" t="str">
        <f>IF(_xlfn.IFNA(INDEX(Feiertagsberechnung!$C$11:$C$55,MATCH(T16,Feiertagsberechnung!$F$11:$F$55,0)),"")="",IF(WEEKDAY(T16)=1,CONCATENATE("Ende KW ",WEEKNUM(T16,21)),""),_xlfn.IFNA(INDEX(Feiertagsberechnung!$C$11:$C$55,MATCH(T16,Feiertagsberechnung!$F$11:$F$55,0)),""))</f>
        <v/>
      </c>
      <c r="V16" s="14" t="str">
        <f t="shared" si="6"/>
        <v>So</v>
      </c>
      <c r="W16" s="16">
        <f t="shared" si="19"/>
        <v>45515</v>
      </c>
      <c r="X16" s="39" t="str">
        <f>IF(_xlfn.IFNA(INDEX(Feiertagsberechnung!$C$11:$C$55,MATCH(W16,Feiertagsberechnung!$F$11:$F$55,0)),"")="",IF(WEEKDAY(W16)=1,CONCATENATE("Ende KW ",WEEKNUM(W16,21)),""),_xlfn.IFNA(INDEX(Feiertagsberechnung!$C$11:$C$55,MATCH(W16,Feiertagsberechnung!$F$11:$F$55,0)),""))</f>
        <v>Ende KW 32</v>
      </c>
      <c r="Y16" s="14" t="str">
        <f t="shared" si="7"/>
        <v>Mi</v>
      </c>
      <c r="Z16" s="16">
        <f t="shared" si="20"/>
        <v>45546</v>
      </c>
      <c r="AA16" s="39" t="str">
        <f>IF(_xlfn.IFNA(INDEX(Feiertagsberechnung!$C$11:$C$55,MATCH(Z16,Feiertagsberechnung!$F$11:$F$55,0)),"")="",IF(WEEKDAY(Z16)=1,CONCATENATE("Ende KW ",WEEKNUM(Z16,21)),""),_xlfn.IFNA(INDEX(Feiertagsberechnung!$C$11:$C$55,MATCH(Z16,Feiertagsberechnung!$F$11:$F$55,0)),""))</f>
        <v/>
      </c>
      <c r="AB16" s="14" t="str">
        <f t="shared" si="8"/>
        <v>Fr</v>
      </c>
      <c r="AC16" s="16">
        <f t="shared" si="21"/>
        <v>45576</v>
      </c>
      <c r="AD16" s="39" t="str">
        <f>IF(_xlfn.IFNA(INDEX(Feiertagsberechnung!$C$11:$C$55,MATCH(AC16,Feiertagsberechnung!$F$11:$F$55,0)),"")="",IF(WEEKDAY(AC16)=1,CONCATENATE("Ende KW ",WEEKNUM(AC16,21)),""),_xlfn.IFNA(INDEX(Feiertagsberechnung!$C$11:$C$55,MATCH(AC16,Feiertagsberechnung!$F$11:$F$55,0)),""))</f>
        <v/>
      </c>
      <c r="AE16" s="14" t="str">
        <f t="shared" si="9"/>
        <v>Mo</v>
      </c>
      <c r="AF16" s="16">
        <f t="shared" si="22"/>
        <v>45607</v>
      </c>
      <c r="AG16" s="39" t="str">
        <f>IF(_xlfn.IFNA(INDEX(Feiertagsberechnung!$C$11:$C$55,MATCH(AF16,Feiertagsberechnung!$F$11:$F$55,0)),"")="",IF(WEEKDAY(AF16)=1,CONCATENATE("Ende KW ",WEEKNUM(AF16,21)),""),_xlfn.IFNA(INDEX(Feiertagsberechnung!$C$11:$C$55,MATCH(AF16,Feiertagsberechnung!$F$11:$F$55,0)),""))</f>
        <v/>
      </c>
      <c r="AH16" s="14" t="str">
        <f t="shared" si="10"/>
        <v>Mi</v>
      </c>
      <c r="AI16" s="16">
        <f t="shared" si="23"/>
        <v>45637</v>
      </c>
      <c r="AJ16" s="39" t="str">
        <f>IF(_xlfn.IFNA(INDEX(Feiertagsberechnung!$C$11:$C$55,MATCH(AI16,Feiertagsberechnung!$F$11:$F$55,0)),"")="",IF(WEEKDAY(AI16)=1,CONCATENATE("Ende KW ",WEEKNUM(AI16,21)),""),_xlfn.IFNA(INDEX(Feiertagsberechnung!$C$11:$C$55,MATCH(AI16,Feiertagsberechnung!$F$11:$F$55,0)),""))</f>
        <v/>
      </c>
    </row>
    <row r="17" spans="1:36" s="19" customFormat="1" ht="12.75">
      <c r="A17" s="14" t="str">
        <f t="shared" si="11"/>
        <v>Fr</v>
      </c>
      <c r="B17" s="15">
        <f t="shared" si="12"/>
        <v>45303</v>
      </c>
      <c r="C17" s="42" t="str">
        <f>IF(_xlfn.IFNA(INDEX(Feiertagsberechnung!$C$11:$C$55,MATCH(B17,Feiertagsberechnung!$F$11:$F$55,0)),"")="",IF(WEEKDAY(B17)=1,CONCATENATE("Ende KW ",WEEKNUM(B17,21)),""),_xlfn.IFNA(INDEX(Feiertagsberechnung!$C$11:$C$55,MATCH(B17,Feiertagsberechnung!$F$11:$F$55,0)),""))</f>
        <v/>
      </c>
      <c r="D17" s="14" t="str">
        <f t="shared" si="0"/>
        <v>Mo</v>
      </c>
      <c r="E17" s="16">
        <f t="shared" si="13"/>
        <v>45334</v>
      </c>
      <c r="F17" s="39" t="str">
        <f>IF(_xlfn.IFNA(INDEX(Feiertagsberechnung!$C$11:$C$55,MATCH(E17,Feiertagsberechnung!$F$11:$F$55,0)),"")="",IF(WEEKDAY(E17)=1,CONCATENATE("Ende KW ",WEEKNUM(E17,21)),""),_xlfn.IFNA(INDEX(Feiertagsberechnung!$C$11:$C$55,MATCH(E17,Feiertagsberechnung!$F$11:$F$55,0)),""))</f>
        <v>Rosenmontag</v>
      </c>
      <c r="G17" s="14" t="str">
        <f t="shared" si="1"/>
        <v>Di</v>
      </c>
      <c r="H17" s="16">
        <f t="shared" si="14"/>
        <v>45363</v>
      </c>
      <c r="I17" s="39" t="str">
        <f>IF(_xlfn.IFNA(INDEX(Feiertagsberechnung!$C$11:$C$55,MATCH(H17,Feiertagsberechnung!$F$11:$F$55,0)),"")="",IF(WEEKDAY(H17)=1,CONCATENATE("Ende KW ",WEEKNUM(H17,21)),""),_xlfn.IFNA(INDEX(Feiertagsberechnung!$C$11:$C$55,MATCH(H17,Feiertagsberechnung!$F$11:$F$55,0)),""))</f>
        <v/>
      </c>
      <c r="J17" s="14" t="str">
        <f t="shared" si="2"/>
        <v>Fr</v>
      </c>
      <c r="K17" s="16">
        <f t="shared" si="15"/>
        <v>45394</v>
      </c>
      <c r="L17" s="39" t="str">
        <f>IF(_xlfn.IFNA(INDEX(Feiertagsberechnung!$C$11:$C$55,MATCH(K17,Feiertagsberechnung!$F$11:$F$55,0)),"")="",IF(WEEKDAY(K17)=1,CONCATENATE("Ende KW ",WEEKNUM(K17,21)),""),_xlfn.IFNA(INDEX(Feiertagsberechnung!$C$11:$C$55,MATCH(K17,Feiertagsberechnung!$F$11:$F$55,0)),""))</f>
        <v/>
      </c>
      <c r="M17" s="14" t="str">
        <f t="shared" si="3"/>
        <v>So</v>
      </c>
      <c r="N17" s="16">
        <f t="shared" si="16"/>
        <v>45424</v>
      </c>
      <c r="O17" s="39" t="str">
        <f>IF(_xlfn.IFNA(INDEX(Feiertagsberechnung!$C$11:$C$55,MATCH(N17,Feiertagsberechnung!$F$11:$F$55,0)),"")="",IF(WEEKDAY(N17)=1,CONCATENATE("Ende KW ",WEEKNUM(N17,21)),""),_xlfn.IFNA(INDEX(Feiertagsberechnung!$C$11:$C$55,MATCH(N17,Feiertagsberechnung!$F$11:$F$55,0)),""))</f>
        <v>Ende KW 19</v>
      </c>
      <c r="P17" s="14" t="str">
        <f t="shared" si="4"/>
        <v>Mi</v>
      </c>
      <c r="Q17" s="16">
        <f t="shared" si="17"/>
        <v>45455</v>
      </c>
      <c r="R17" s="39" t="str">
        <f>IF(_xlfn.IFNA(INDEX(Feiertagsberechnung!$C$11:$C$55,MATCH(Q17,Feiertagsberechnung!$F$11:$F$55,0)),"")="",IF(WEEKDAY(Q17)=1,CONCATENATE("Ende KW ",WEEKNUM(Q17,21)),""),_xlfn.IFNA(INDEX(Feiertagsberechnung!$C$11:$C$55,MATCH(Q17,Feiertagsberechnung!$F$11:$F$55,0)),""))</f>
        <v/>
      </c>
      <c r="S17" s="14" t="str">
        <f t="shared" si="5"/>
        <v>Fr</v>
      </c>
      <c r="T17" s="16">
        <f t="shared" si="18"/>
        <v>45485</v>
      </c>
      <c r="U17" s="39" t="str">
        <f>IF(_xlfn.IFNA(INDEX(Feiertagsberechnung!$C$11:$C$55,MATCH(T17,Feiertagsberechnung!$F$11:$F$55,0)),"")="",IF(WEEKDAY(T17)=1,CONCATENATE("Ende KW ",WEEKNUM(T17,21)),""),_xlfn.IFNA(INDEX(Feiertagsberechnung!$C$11:$C$55,MATCH(T17,Feiertagsberechnung!$F$11:$F$55,0)),""))</f>
        <v/>
      </c>
      <c r="V17" s="14" t="str">
        <f t="shared" si="6"/>
        <v>Mo</v>
      </c>
      <c r="W17" s="16">
        <f t="shared" si="19"/>
        <v>45516</v>
      </c>
      <c r="X17" s="39" t="str">
        <f>IF(_xlfn.IFNA(INDEX(Feiertagsberechnung!$C$11:$C$55,MATCH(W17,Feiertagsberechnung!$F$11:$F$55,0)),"")="",IF(WEEKDAY(W17)=1,CONCATENATE("Ende KW ",WEEKNUM(W17,21)),""),_xlfn.IFNA(INDEX(Feiertagsberechnung!$C$11:$C$55,MATCH(W17,Feiertagsberechnung!$F$11:$F$55,0)),""))</f>
        <v/>
      </c>
      <c r="Y17" s="14" t="str">
        <f t="shared" si="7"/>
        <v>Do</v>
      </c>
      <c r="Z17" s="16">
        <f t="shared" si="20"/>
        <v>45547</v>
      </c>
      <c r="AA17" s="39" t="str">
        <f>IF(_xlfn.IFNA(INDEX(Feiertagsberechnung!$C$11:$C$55,MATCH(Z17,Feiertagsberechnung!$F$11:$F$55,0)),"")="",IF(WEEKDAY(Z17)=1,CONCATENATE("Ende KW ",WEEKNUM(Z17,21)),""),_xlfn.IFNA(INDEX(Feiertagsberechnung!$C$11:$C$55,MATCH(Z17,Feiertagsberechnung!$F$11:$F$55,0)),""))</f>
        <v/>
      </c>
      <c r="AB17" s="14" t="str">
        <f t="shared" si="8"/>
        <v>Sa</v>
      </c>
      <c r="AC17" s="16">
        <f t="shared" si="21"/>
        <v>45577</v>
      </c>
      <c r="AD17" s="39" t="str">
        <f>IF(_xlfn.IFNA(INDEX(Feiertagsberechnung!$C$11:$C$55,MATCH(AC17,Feiertagsberechnung!$F$11:$F$55,0)),"")="",IF(WEEKDAY(AC17)=1,CONCATENATE("Ende KW ",WEEKNUM(AC17,21)),""),_xlfn.IFNA(INDEX(Feiertagsberechnung!$C$11:$C$55,MATCH(AC17,Feiertagsberechnung!$F$11:$F$55,0)),""))</f>
        <v/>
      </c>
      <c r="AE17" s="14" t="str">
        <f t="shared" si="9"/>
        <v>Di</v>
      </c>
      <c r="AF17" s="16">
        <f t="shared" si="22"/>
        <v>45608</v>
      </c>
      <c r="AG17" s="39" t="str">
        <f>IF(_xlfn.IFNA(INDEX(Feiertagsberechnung!$C$11:$C$55,MATCH(AF17,Feiertagsberechnung!$F$11:$F$55,0)),"")="",IF(WEEKDAY(AF17)=1,CONCATENATE("Ende KW ",WEEKNUM(AF17,21)),""),_xlfn.IFNA(INDEX(Feiertagsberechnung!$C$11:$C$55,MATCH(AF17,Feiertagsberechnung!$F$11:$F$55,0)),""))</f>
        <v/>
      </c>
      <c r="AH17" s="14" t="str">
        <f t="shared" si="10"/>
        <v>Do</v>
      </c>
      <c r="AI17" s="18">
        <f t="shared" si="23"/>
        <v>45638</v>
      </c>
      <c r="AJ17" s="39" t="str">
        <f>IF(_xlfn.IFNA(INDEX(Feiertagsberechnung!$C$11:$C$55,MATCH(AI17,Feiertagsberechnung!$F$11:$F$55,0)),"")="",IF(WEEKDAY(AI17)=1,CONCATENATE("Ende KW ",WEEKNUM(AI17,21)),""),_xlfn.IFNA(INDEX(Feiertagsberechnung!$C$11:$C$55,MATCH(AI17,Feiertagsberechnung!$F$11:$F$55,0)),""))</f>
        <v/>
      </c>
    </row>
    <row r="18" spans="1:36" s="19" customFormat="1" ht="12.75">
      <c r="A18" s="14" t="str">
        <f t="shared" si="11"/>
        <v>Sa</v>
      </c>
      <c r="B18" s="16">
        <f t="shared" si="12"/>
        <v>45304</v>
      </c>
      <c r="C18" s="42" t="str">
        <f>IF(_xlfn.IFNA(INDEX(Feiertagsberechnung!$C$11:$C$55,MATCH(B18,Feiertagsberechnung!$F$11:$F$55,0)),"")="",IF(WEEKDAY(B18)=1,CONCATENATE("Ende KW ",WEEKNUM(B18,21)),""),_xlfn.IFNA(INDEX(Feiertagsberechnung!$C$11:$C$55,MATCH(B18,Feiertagsberechnung!$F$11:$F$55,0)),""))</f>
        <v/>
      </c>
      <c r="D18" s="14" t="str">
        <f t="shared" si="0"/>
        <v>Di</v>
      </c>
      <c r="E18" s="16">
        <f t="shared" si="13"/>
        <v>45335</v>
      </c>
      <c r="F18" s="38" t="str">
        <f>IF(_xlfn.IFNA(INDEX(Feiertagsberechnung!$C$11:$C$55,MATCH(E18,Feiertagsberechnung!$F$11:$F$55,0)),"")="",IF(WEEKDAY(E18)=1,CONCATENATE("Ende KW ",WEEKNUM(E18,21)),""),_xlfn.IFNA(INDEX(Feiertagsberechnung!$C$11:$C$55,MATCH(E18,Feiertagsberechnung!$F$11:$F$55,0)),""))</f>
        <v/>
      </c>
      <c r="G18" s="14" t="str">
        <f t="shared" si="1"/>
        <v>Mi</v>
      </c>
      <c r="H18" s="16">
        <f t="shared" si="14"/>
        <v>45364</v>
      </c>
      <c r="I18" s="38" t="str">
        <f>IF(_xlfn.IFNA(INDEX(Feiertagsberechnung!$C$11:$C$55,MATCH(H18,Feiertagsberechnung!$F$11:$F$55,0)),"")="",IF(WEEKDAY(H18)=1,CONCATENATE("Ende KW ",WEEKNUM(H18,21)),""),_xlfn.IFNA(INDEX(Feiertagsberechnung!$C$11:$C$55,MATCH(H18,Feiertagsberechnung!$F$11:$F$55,0)),""))</f>
        <v/>
      </c>
      <c r="J18" s="14" t="str">
        <f t="shared" si="2"/>
        <v>Sa</v>
      </c>
      <c r="K18" s="16">
        <f t="shared" si="15"/>
        <v>45395</v>
      </c>
      <c r="L18" s="39" t="str">
        <f>IF(_xlfn.IFNA(INDEX(Feiertagsberechnung!$C$11:$C$55,MATCH(K18,Feiertagsberechnung!$F$11:$F$55,0)),"")="",IF(WEEKDAY(K18)=1,CONCATENATE("Ende KW ",WEEKNUM(K18,21)),""),_xlfn.IFNA(INDEX(Feiertagsberechnung!$C$11:$C$55,MATCH(K18,Feiertagsberechnung!$F$11:$F$55,0)),""))</f>
        <v/>
      </c>
      <c r="M18" s="14" t="str">
        <f t="shared" si="3"/>
        <v>Mo</v>
      </c>
      <c r="N18" s="16">
        <f t="shared" si="16"/>
        <v>45425</v>
      </c>
      <c r="O18" s="39" t="str">
        <f>IF(_xlfn.IFNA(INDEX(Feiertagsberechnung!$C$11:$C$55,MATCH(N18,Feiertagsberechnung!$F$11:$F$55,0)),"")="",IF(WEEKDAY(N18)=1,CONCATENATE("Ende KW ",WEEKNUM(N18,21)),""),_xlfn.IFNA(INDEX(Feiertagsberechnung!$C$11:$C$55,MATCH(N18,Feiertagsberechnung!$F$11:$F$55,0)),""))</f>
        <v/>
      </c>
      <c r="P18" s="14" t="str">
        <f t="shared" si="4"/>
        <v>Do</v>
      </c>
      <c r="Q18" s="16">
        <f t="shared" si="17"/>
        <v>45456</v>
      </c>
      <c r="R18" s="39" t="str">
        <f>IF(_xlfn.IFNA(INDEX(Feiertagsberechnung!$C$11:$C$55,MATCH(Q18,Feiertagsberechnung!$F$11:$F$55,0)),"")="",IF(WEEKDAY(Q18)=1,CONCATENATE("Ende KW ",WEEKNUM(Q18,21)),""),_xlfn.IFNA(INDEX(Feiertagsberechnung!$C$11:$C$55,MATCH(Q18,Feiertagsberechnung!$F$11:$F$55,0)),""))</f>
        <v/>
      </c>
      <c r="S18" s="14" t="str">
        <f t="shared" si="5"/>
        <v>Sa</v>
      </c>
      <c r="T18" s="16">
        <f t="shared" si="18"/>
        <v>45486</v>
      </c>
      <c r="U18" s="39" t="str">
        <f>IF(_xlfn.IFNA(INDEX(Feiertagsberechnung!$C$11:$C$55,MATCH(T18,Feiertagsberechnung!$F$11:$F$55,0)),"")="",IF(WEEKDAY(T18)=1,CONCATENATE("Ende KW ",WEEKNUM(T18,21)),""),_xlfn.IFNA(INDEX(Feiertagsberechnung!$C$11:$C$55,MATCH(T18,Feiertagsberechnung!$F$11:$F$55,0)),""))</f>
        <v/>
      </c>
      <c r="V18" s="14" t="str">
        <f t="shared" si="6"/>
        <v>Di</v>
      </c>
      <c r="W18" s="16">
        <f t="shared" si="19"/>
        <v>45517</v>
      </c>
      <c r="X18" s="39" t="str">
        <f>IF(_xlfn.IFNA(INDEX(Feiertagsberechnung!$C$11:$C$55,MATCH(W18,Feiertagsberechnung!$F$11:$F$55,0)),"")="",IF(WEEKDAY(W18)=1,CONCATENATE("Ende KW ",WEEKNUM(W18,21)),""),_xlfn.IFNA(INDEX(Feiertagsberechnung!$C$11:$C$55,MATCH(W18,Feiertagsberechnung!$F$11:$F$55,0)),""))</f>
        <v/>
      </c>
      <c r="Y18" s="14" t="str">
        <f t="shared" si="7"/>
        <v>Fr</v>
      </c>
      <c r="Z18" s="16">
        <f t="shared" si="20"/>
        <v>45548</v>
      </c>
      <c r="AA18" s="39" t="str">
        <f>IF(_xlfn.IFNA(INDEX(Feiertagsberechnung!$C$11:$C$55,MATCH(Z18,Feiertagsberechnung!$F$11:$F$55,0)),"")="",IF(WEEKDAY(Z18)=1,CONCATENATE("Ende KW ",WEEKNUM(Z18,21)),""),_xlfn.IFNA(INDEX(Feiertagsberechnung!$C$11:$C$55,MATCH(Z18,Feiertagsberechnung!$F$11:$F$55,0)),""))</f>
        <v/>
      </c>
      <c r="AB18" s="14" t="str">
        <f t="shared" si="8"/>
        <v>So</v>
      </c>
      <c r="AC18" s="16">
        <f t="shared" si="21"/>
        <v>45578</v>
      </c>
      <c r="AD18" s="39" t="str">
        <f>IF(_xlfn.IFNA(INDEX(Feiertagsberechnung!$C$11:$C$55,MATCH(AC18,Feiertagsberechnung!$F$11:$F$55,0)),"")="",IF(WEEKDAY(AC18)=1,CONCATENATE("Ende KW ",WEEKNUM(AC18,21)),""),_xlfn.IFNA(INDEX(Feiertagsberechnung!$C$11:$C$55,MATCH(AC18,Feiertagsberechnung!$F$11:$F$55,0)),""))</f>
        <v>Ende KW 41</v>
      </c>
      <c r="AE18" s="14" t="str">
        <f t="shared" si="9"/>
        <v>Mi</v>
      </c>
      <c r="AF18" s="16">
        <f t="shared" si="22"/>
        <v>45609</v>
      </c>
      <c r="AG18" s="39" t="str">
        <f>IF(_xlfn.IFNA(INDEX(Feiertagsberechnung!$C$11:$C$55,MATCH(AF18,Feiertagsberechnung!$F$11:$F$55,0)),"")="",IF(WEEKDAY(AF18)=1,CONCATENATE("Ende KW ",WEEKNUM(AF18,21)),""),_xlfn.IFNA(INDEX(Feiertagsberechnung!$C$11:$C$55,MATCH(AF18,Feiertagsberechnung!$F$11:$F$55,0)),""))</f>
        <v/>
      </c>
      <c r="AH18" s="14" t="str">
        <f t="shared" si="10"/>
        <v>Fr</v>
      </c>
      <c r="AI18" s="16">
        <f t="shared" si="23"/>
        <v>45639</v>
      </c>
      <c r="AJ18" s="39" t="str">
        <f>IF(_xlfn.IFNA(INDEX(Feiertagsberechnung!$C$11:$C$55,MATCH(AI18,Feiertagsberechnung!$F$11:$F$55,0)),"")="",IF(WEEKDAY(AI18)=1,CONCATENATE("Ende KW ",WEEKNUM(AI18,21)),""),_xlfn.IFNA(INDEX(Feiertagsberechnung!$C$11:$C$55,MATCH(AI18,Feiertagsberechnung!$F$11:$F$55,0)),""))</f>
        <v/>
      </c>
    </row>
    <row r="19" spans="1:36" s="19" customFormat="1" ht="12.75">
      <c r="A19" s="14" t="str">
        <f t="shared" si="11"/>
        <v>So</v>
      </c>
      <c r="B19" s="16">
        <f t="shared" si="12"/>
        <v>45305</v>
      </c>
      <c r="C19" s="42" t="str">
        <f>IF(_xlfn.IFNA(INDEX(Feiertagsberechnung!$C$11:$C$55,MATCH(B19,Feiertagsberechnung!$F$11:$F$55,0)),"")="",IF(WEEKDAY(B19)=1,CONCATENATE("Ende KW ",WEEKNUM(B19,21)),""),_xlfn.IFNA(INDEX(Feiertagsberechnung!$C$11:$C$55,MATCH(B19,Feiertagsberechnung!$F$11:$F$55,0)),""))</f>
        <v>Ende KW 2</v>
      </c>
      <c r="D19" s="14" t="str">
        <f t="shared" si="0"/>
        <v>Mi</v>
      </c>
      <c r="E19" s="15">
        <f t="shared" si="13"/>
        <v>45336</v>
      </c>
      <c r="F19" s="38" t="str">
        <f>IF(_xlfn.IFNA(INDEX(Feiertagsberechnung!$C$11:$C$55,MATCH(E19,Feiertagsberechnung!$F$11:$F$55,0)),"")="",IF(WEEKDAY(E19)=1,CONCATENATE("Ende KW ",WEEKNUM(E19,21)),""),_xlfn.IFNA(INDEX(Feiertagsberechnung!$C$11:$C$55,MATCH(E19,Feiertagsberechnung!$F$11:$F$55,0)),""))</f>
        <v/>
      </c>
      <c r="G19" s="14" t="str">
        <f t="shared" si="1"/>
        <v>Do</v>
      </c>
      <c r="H19" s="16">
        <f t="shared" si="14"/>
        <v>45365</v>
      </c>
      <c r="I19" s="38" t="str">
        <f>IF(_xlfn.IFNA(INDEX(Feiertagsberechnung!$C$11:$C$55,MATCH(H19,Feiertagsberechnung!$F$11:$F$55,0)),"")="",IF(WEEKDAY(H19)=1,CONCATENATE("Ende KW ",WEEKNUM(H19,21)),""),_xlfn.IFNA(INDEX(Feiertagsberechnung!$C$11:$C$55,MATCH(H19,Feiertagsberechnung!$F$11:$F$55,0)),""))</f>
        <v/>
      </c>
      <c r="J19" s="14" t="str">
        <f t="shared" si="2"/>
        <v>So</v>
      </c>
      <c r="K19" s="16">
        <f t="shared" si="15"/>
        <v>45396</v>
      </c>
      <c r="L19" s="39" t="str">
        <f>IF(_xlfn.IFNA(INDEX(Feiertagsberechnung!$C$11:$C$55,MATCH(K19,Feiertagsberechnung!$F$11:$F$55,0)),"")="",IF(WEEKDAY(K19)=1,CONCATENATE("Ende KW ",WEEKNUM(K19,21)),""),_xlfn.IFNA(INDEX(Feiertagsberechnung!$C$11:$C$55,MATCH(K19,Feiertagsberechnung!$F$11:$F$55,0)),""))</f>
        <v>Ende KW 15</v>
      </c>
      <c r="M19" s="14" t="str">
        <f t="shared" si="3"/>
        <v>Di</v>
      </c>
      <c r="N19" s="16">
        <f t="shared" si="16"/>
        <v>45426</v>
      </c>
      <c r="O19" s="39" t="str">
        <f>IF(_xlfn.IFNA(INDEX(Feiertagsberechnung!$C$11:$C$55,MATCH(N19,Feiertagsberechnung!$F$11:$F$55,0)),"")="",IF(WEEKDAY(N19)=1,CONCATENATE("Ende KW ",WEEKNUM(N19,21)),""),_xlfn.IFNA(INDEX(Feiertagsberechnung!$C$11:$C$55,MATCH(N19,Feiertagsberechnung!$F$11:$F$55,0)),""))</f>
        <v/>
      </c>
      <c r="P19" s="14" t="str">
        <f t="shared" si="4"/>
        <v>Fr</v>
      </c>
      <c r="Q19" s="16">
        <f t="shared" si="17"/>
        <v>45457</v>
      </c>
      <c r="R19" s="39" t="str">
        <f>IF(_xlfn.IFNA(INDEX(Feiertagsberechnung!$C$11:$C$55,MATCH(Q19,Feiertagsberechnung!$F$11:$F$55,0)),"")="",IF(WEEKDAY(Q19)=1,CONCATENATE("Ende KW ",WEEKNUM(Q19,21)),""),_xlfn.IFNA(INDEX(Feiertagsberechnung!$C$11:$C$55,MATCH(Q19,Feiertagsberechnung!$F$11:$F$55,0)),""))</f>
        <v/>
      </c>
      <c r="S19" s="14" t="str">
        <f t="shared" si="5"/>
        <v>So</v>
      </c>
      <c r="T19" s="16">
        <f t="shared" si="18"/>
        <v>45487</v>
      </c>
      <c r="U19" s="39" t="str">
        <f>IF(_xlfn.IFNA(INDEX(Feiertagsberechnung!$C$11:$C$55,MATCH(T19,Feiertagsberechnung!$F$11:$F$55,0)),"")="",IF(WEEKDAY(T19)=1,CONCATENATE("Ende KW ",WEEKNUM(T19,21)),""),_xlfn.IFNA(INDEX(Feiertagsberechnung!$C$11:$C$55,MATCH(T19,Feiertagsberechnung!$F$11:$F$55,0)),""))</f>
        <v>Ende KW 28</v>
      </c>
      <c r="V19" s="14" t="str">
        <f t="shared" si="6"/>
        <v>Mi</v>
      </c>
      <c r="W19" s="16">
        <f t="shared" si="19"/>
        <v>45518</v>
      </c>
      <c r="X19" s="39" t="str">
        <f>IF(_xlfn.IFNA(INDEX(Feiertagsberechnung!$C$11:$C$55,MATCH(W19,Feiertagsberechnung!$F$11:$F$55,0)),"")="",IF(WEEKDAY(W19)=1,CONCATENATE("Ende KW ",WEEKNUM(W19,21)),""),_xlfn.IFNA(INDEX(Feiertagsberechnung!$C$11:$C$55,MATCH(W19,Feiertagsberechnung!$F$11:$F$55,0)),""))</f>
        <v/>
      </c>
      <c r="Y19" s="14" t="str">
        <f t="shared" si="7"/>
        <v>Sa</v>
      </c>
      <c r="Z19" s="16">
        <f t="shared" si="20"/>
        <v>45549</v>
      </c>
      <c r="AA19" s="39" t="str">
        <f>IF(_xlfn.IFNA(INDEX(Feiertagsberechnung!$C$11:$C$55,MATCH(Z19,Feiertagsberechnung!$F$11:$F$55,0)),"")="",IF(WEEKDAY(Z19)=1,CONCATENATE("Ende KW ",WEEKNUM(Z19,21)),""),_xlfn.IFNA(INDEX(Feiertagsberechnung!$C$11:$C$55,MATCH(Z19,Feiertagsberechnung!$F$11:$F$55,0)),""))</f>
        <v/>
      </c>
      <c r="AB19" s="14" t="str">
        <f t="shared" si="8"/>
        <v>Mo</v>
      </c>
      <c r="AC19" s="16">
        <f t="shared" si="21"/>
        <v>45579</v>
      </c>
      <c r="AD19" s="39" t="str">
        <f>IF(_xlfn.IFNA(INDEX(Feiertagsberechnung!$C$11:$C$55,MATCH(AC19,Feiertagsberechnung!$F$11:$F$55,0)),"")="",IF(WEEKDAY(AC19)=1,CONCATENATE("Ende KW ",WEEKNUM(AC19,21)),""),_xlfn.IFNA(INDEX(Feiertagsberechnung!$C$11:$C$55,MATCH(AC19,Feiertagsberechnung!$F$11:$F$55,0)),""))</f>
        <v/>
      </c>
      <c r="AE19" s="14" t="str">
        <f t="shared" si="9"/>
        <v>Do</v>
      </c>
      <c r="AF19" s="16">
        <f t="shared" si="22"/>
        <v>45610</v>
      </c>
      <c r="AG19" s="39" t="str">
        <f>IF(_xlfn.IFNA(INDEX(Feiertagsberechnung!$C$11:$C$55,MATCH(AF19,Feiertagsberechnung!$F$11:$F$55,0)),"")="",IF(WEEKDAY(AF19)=1,CONCATENATE("Ende KW ",WEEKNUM(AF19,21)),""),_xlfn.IFNA(INDEX(Feiertagsberechnung!$C$11:$C$55,MATCH(AF19,Feiertagsberechnung!$F$11:$F$55,0)),""))</f>
        <v/>
      </c>
      <c r="AH19" s="14" t="str">
        <f t="shared" si="10"/>
        <v>Sa</v>
      </c>
      <c r="AI19" s="16">
        <f t="shared" si="23"/>
        <v>45640</v>
      </c>
      <c r="AJ19" s="39" t="str">
        <f>IF(_xlfn.IFNA(INDEX(Feiertagsberechnung!$C$11:$C$55,MATCH(AI19,Feiertagsberechnung!$F$11:$F$55,0)),"")="",IF(WEEKDAY(AI19)=1,CONCATENATE("Ende KW ",WEEKNUM(AI19,21)),""),_xlfn.IFNA(INDEX(Feiertagsberechnung!$C$11:$C$55,MATCH(AI19,Feiertagsberechnung!$F$11:$F$55,0)),""))</f>
        <v/>
      </c>
    </row>
    <row r="20" spans="1:36" s="19" customFormat="1" ht="12.75">
      <c r="A20" s="14" t="str">
        <f t="shared" si="11"/>
        <v>Mo</v>
      </c>
      <c r="B20" s="16">
        <f t="shared" si="12"/>
        <v>45306</v>
      </c>
      <c r="C20" s="42" t="str">
        <f>IF(_xlfn.IFNA(INDEX(Feiertagsberechnung!$C$11:$C$55,MATCH(B20,Feiertagsberechnung!$F$11:$F$55,0)),"")="",IF(WEEKDAY(B20)=1,CONCATENATE("Ende KW ",WEEKNUM(B20,21)),""),_xlfn.IFNA(INDEX(Feiertagsberechnung!$C$11:$C$55,MATCH(B20,Feiertagsberechnung!$F$11:$F$55,0)),""))</f>
        <v/>
      </c>
      <c r="D20" s="14" t="str">
        <f t="shared" si="0"/>
        <v>Do</v>
      </c>
      <c r="E20" s="16">
        <f t="shared" si="13"/>
        <v>45337</v>
      </c>
      <c r="F20" s="39" t="str">
        <f>IF(_xlfn.IFNA(INDEX(Feiertagsberechnung!$C$11:$C$55,MATCH(E20,Feiertagsberechnung!$F$11:$F$55,0)),"")="",IF(WEEKDAY(E20)=1,CONCATENATE("Ende KW ",WEEKNUM(E20,21)),""),_xlfn.IFNA(INDEX(Feiertagsberechnung!$C$11:$C$55,MATCH(E20,Feiertagsberechnung!$F$11:$F$55,0)),""))</f>
        <v/>
      </c>
      <c r="G20" s="14" t="str">
        <f t="shared" si="1"/>
        <v>Fr</v>
      </c>
      <c r="H20" s="16">
        <f t="shared" si="14"/>
        <v>45366</v>
      </c>
      <c r="I20" s="39" t="str">
        <f>IF(_xlfn.IFNA(INDEX(Feiertagsberechnung!$C$11:$C$55,MATCH(H20,Feiertagsberechnung!$F$11:$F$55,0)),"")="",IF(WEEKDAY(H20)=1,CONCATENATE("Ende KW ",WEEKNUM(H20,21)),""),_xlfn.IFNA(INDEX(Feiertagsberechnung!$C$11:$C$55,MATCH(H20,Feiertagsberechnung!$F$11:$F$55,0)),""))</f>
        <v/>
      </c>
      <c r="J20" s="14" t="str">
        <f t="shared" si="2"/>
        <v>Mo</v>
      </c>
      <c r="K20" s="16">
        <f t="shared" si="15"/>
        <v>45397</v>
      </c>
      <c r="L20" s="39" t="str">
        <f>IF(_xlfn.IFNA(INDEX(Feiertagsberechnung!$C$11:$C$55,MATCH(K20,Feiertagsberechnung!$F$11:$F$55,0)),"")="",IF(WEEKDAY(K20)=1,CONCATENATE("Ende KW ",WEEKNUM(K20,21)),""),_xlfn.IFNA(INDEX(Feiertagsberechnung!$C$11:$C$55,MATCH(K20,Feiertagsberechnung!$F$11:$F$55,0)),""))</f>
        <v/>
      </c>
      <c r="M20" s="14" t="str">
        <f t="shared" si="3"/>
        <v>Mi</v>
      </c>
      <c r="N20" s="16">
        <f t="shared" si="16"/>
        <v>45427</v>
      </c>
      <c r="O20" s="39" t="str">
        <f>IF(_xlfn.IFNA(INDEX(Feiertagsberechnung!$C$11:$C$55,MATCH(N20,Feiertagsberechnung!$F$11:$F$55,0)),"")="",IF(WEEKDAY(N20)=1,CONCATENATE("Ende KW ",WEEKNUM(N20,21)),""),_xlfn.IFNA(INDEX(Feiertagsberechnung!$C$11:$C$55,MATCH(N20,Feiertagsberechnung!$F$11:$F$55,0)),""))</f>
        <v/>
      </c>
      <c r="P20" s="14" t="str">
        <f t="shared" si="4"/>
        <v>Sa</v>
      </c>
      <c r="Q20" s="16">
        <f t="shared" si="17"/>
        <v>45458</v>
      </c>
      <c r="R20" s="39" t="str">
        <f>IF(_xlfn.IFNA(INDEX(Feiertagsberechnung!$C$11:$C$55,MATCH(Q20,Feiertagsberechnung!$F$11:$F$55,0)),"")="",IF(WEEKDAY(Q20)=1,CONCATENATE("Ende KW ",WEEKNUM(Q20,21)),""),_xlfn.IFNA(INDEX(Feiertagsberechnung!$C$11:$C$55,MATCH(Q20,Feiertagsberechnung!$F$11:$F$55,0)),""))</f>
        <v/>
      </c>
      <c r="S20" s="14" t="str">
        <f t="shared" si="5"/>
        <v>Mo</v>
      </c>
      <c r="T20" s="16">
        <f t="shared" si="18"/>
        <v>45488</v>
      </c>
      <c r="U20" s="39" t="str">
        <f>IF(_xlfn.IFNA(INDEX(Feiertagsberechnung!$C$11:$C$55,MATCH(T20,Feiertagsberechnung!$F$11:$F$55,0)),"")="",IF(WEEKDAY(T20)=1,CONCATENATE("Ende KW ",WEEKNUM(T20,21)),""),_xlfn.IFNA(INDEX(Feiertagsberechnung!$C$11:$C$55,MATCH(T20,Feiertagsberechnung!$F$11:$F$55,0)),""))</f>
        <v/>
      </c>
      <c r="V20" s="14" t="str">
        <f t="shared" si="6"/>
        <v>Do</v>
      </c>
      <c r="W20" s="16">
        <f t="shared" si="19"/>
        <v>45519</v>
      </c>
      <c r="X20" s="39" t="str">
        <f>IF(_xlfn.IFNA(INDEX(Feiertagsberechnung!$C$11:$C$55,MATCH(W20,Feiertagsberechnung!$F$11:$F$55,0)),"")="",IF(WEEKDAY(W20)=1,CONCATENATE("Ende KW ",WEEKNUM(W20,21)),""),_xlfn.IFNA(INDEX(Feiertagsberechnung!$C$11:$C$55,MATCH(W20,Feiertagsberechnung!$F$11:$F$55,0)),""))</f>
        <v/>
      </c>
      <c r="Y20" s="14" t="str">
        <f t="shared" si="7"/>
        <v>So</v>
      </c>
      <c r="Z20" s="16">
        <f t="shared" si="20"/>
        <v>45550</v>
      </c>
      <c r="AA20" s="39" t="str">
        <f>IF(_xlfn.IFNA(INDEX(Feiertagsberechnung!$C$11:$C$55,MATCH(Z20,Feiertagsberechnung!$F$11:$F$55,0)),"")="",IF(WEEKDAY(Z20)=1,CONCATENATE("Ende KW ",WEEKNUM(Z20,21)),""),_xlfn.IFNA(INDEX(Feiertagsberechnung!$C$11:$C$55,MATCH(Z20,Feiertagsberechnung!$F$11:$F$55,0)),""))</f>
        <v>Ende KW 37</v>
      </c>
      <c r="AB20" s="14" t="str">
        <f t="shared" si="8"/>
        <v>Di</v>
      </c>
      <c r="AC20" s="16">
        <f t="shared" si="21"/>
        <v>45580</v>
      </c>
      <c r="AD20" s="39" t="str">
        <f>IF(_xlfn.IFNA(INDEX(Feiertagsberechnung!$C$11:$C$55,MATCH(AC20,Feiertagsberechnung!$F$11:$F$55,0)),"")="",IF(WEEKDAY(AC20)=1,CONCATENATE("Ende KW ",WEEKNUM(AC20,21)),""),_xlfn.IFNA(INDEX(Feiertagsberechnung!$C$11:$C$55,MATCH(AC20,Feiertagsberechnung!$F$11:$F$55,0)),""))</f>
        <v/>
      </c>
      <c r="AE20" s="14" t="str">
        <f t="shared" si="9"/>
        <v>Fr</v>
      </c>
      <c r="AF20" s="16">
        <f t="shared" si="22"/>
        <v>45611</v>
      </c>
      <c r="AG20" s="39" t="str">
        <f>IF(_xlfn.IFNA(INDEX(Feiertagsberechnung!$C$11:$C$55,MATCH(AF20,Feiertagsberechnung!$F$11:$F$55,0)),"")="",IF(WEEKDAY(AF20)=1,CONCATENATE("Ende KW ",WEEKNUM(AF20,21)),""),_xlfn.IFNA(INDEX(Feiertagsberechnung!$C$11:$C$55,MATCH(AF20,Feiertagsberechnung!$F$11:$F$55,0)),""))</f>
        <v/>
      </c>
      <c r="AH20" s="14" t="str">
        <f t="shared" si="10"/>
        <v>So</v>
      </c>
      <c r="AI20" s="16">
        <f t="shared" si="23"/>
        <v>45641</v>
      </c>
      <c r="AJ20" s="39" t="str">
        <f>IF(_xlfn.IFNA(INDEX(Feiertagsberechnung!$C$11:$C$55,MATCH(AI20,Feiertagsberechnung!$F$11:$F$55,0)),"")="",IF(WEEKDAY(AI20)=1,CONCATENATE("Ende KW ",WEEKNUM(AI20,21)),""),_xlfn.IFNA(INDEX(Feiertagsberechnung!$C$11:$C$55,MATCH(AI20,Feiertagsberechnung!$F$11:$F$55,0)),""))</f>
        <v>Ende KW 50</v>
      </c>
    </row>
    <row r="21" spans="1:36" s="19" customFormat="1" ht="12.75">
      <c r="A21" s="14" t="str">
        <f t="shared" si="11"/>
        <v>Di</v>
      </c>
      <c r="B21" s="16">
        <f t="shared" si="12"/>
        <v>45307</v>
      </c>
      <c r="C21" s="41" t="str">
        <f>IF(_xlfn.IFNA(INDEX(Feiertagsberechnung!$C$11:$C$55,MATCH(B21,Feiertagsberechnung!$F$11:$F$55,0)),"")="",IF(WEEKDAY(B21)=1,CONCATENATE("Ende KW ",WEEKNUM(B21,21)),""),_xlfn.IFNA(INDEX(Feiertagsberechnung!$C$11:$C$55,MATCH(B21,Feiertagsberechnung!$F$11:$F$55,0)),""))</f>
        <v/>
      </c>
      <c r="D21" s="14" t="str">
        <f t="shared" si="0"/>
        <v>Fr</v>
      </c>
      <c r="E21" s="15">
        <f t="shared" si="13"/>
        <v>45338</v>
      </c>
      <c r="F21" s="39" t="str">
        <f>IF(_xlfn.IFNA(INDEX(Feiertagsberechnung!$C$11:$C$55,MATCH(E21,Feiertagsberechnung!$F$11:$F$55,0)),"")="",IF(WEEKDAY(E21)=1,CONCATENATE("Ende KW ",WEEKNUM(E21,21)),""),_xlfn.IFNA(INDEX(Feiertagsberechnung!$C$11:$C$55,MATCH(E21,Feiertagsberechnung!$F$11:$F$55,0)),""))</f>
        <v/>
      </c>
      <c r="G21" s="14" t="str">
        <f t="shared" si="1"/>
        <v>Sa</v>
      </c>
      <c r="H21" s="16">
        <f t="shared" si="14"/>
        <v>45367</v>
      </c>
      <c r="I21" s="39" t="str">
        <f>IF(_xlfn.IFNA(INDEX(Feiertagsberechnung!$C$11:$C$55,MATCH(H21,Feiertagsberechnung!$F$11:$F$55,0)),"")="",IF(WEEKDAY(H21)=1,CONCATENATE("Ende KW ",WEEKNUM(H21,21)),""),_xlfn.IFNA(INDEX(Feiertagsberechnung!$C$11:$C$55,MATCH(H21,Feiertagsberechnung!$F$11:$F$55,0)),""))</f>
        <v/>
      </c>
      <c r="J21" s="14" t="str">
        <f t="shared" si="2"/>
        <v>Di</v>
      </c>
      <c r="K21" s="16">
        <f t="shared" si="15"/>
        <v>45398</v>
      </c>
      <c r="L21" s="39" t="str">
        <f>IF(_xlfn.IFNA(INDEX(Feiertagsberechnung!$C$11:$C$55,MATCH(K21,Feiertagsberechnung!$F$11:$F$55,0)),"")="",IF(WEEKDAY(K21)=1,CONCATENATE("Ende KW ",WEEKNUM(K21,21)),""),_xlfn.IFNA(INDEX(Feiertagsberechnung!$C$11:$C$55,MATCH(K21,Feiertagsberechnung!$F$11:$F$55,0)),""))</f>
        <v/>
      </c>
      <c r="M21" s="14" t="str">
        <f t="shared" si="3"/>
        <v>Do</v>
      </c>
      <c r="N21" s="16">
        <f t="shared" si="16"/>
        <v>45428</v>
      </c>
      <c r="O21" s="39" t="str">
        <f>IF(_xlfn.IFNA(INDEX(Feiertagsberechnung!$C$11:$C$55,MATCH(N21,Feiertagsberechnung!$F$11:$F$55,0)),"")="",IF(WEEKDAY(N21)=1,CONCATENATE("Ende KW ",WEEKNUM(N21,21)),""),_xlfn.IFNA(INDEX(Feiertagsberechnung!$C$11:$C$55,MATCH(N21,Feiertagsberechnung!$F$11:$F$55,0)),""))</f>
        <v/>
      </c>
      <c r="P21" s="14" t="str">
        <f t="shared" si="4"/>
        <v>So</v>
      </c>
      <c r="Q21" s="16">
        <f t="shared" si="17"/>
        <v>45459</v>
      </c>
      <c r="R21" s="39" t="str">
        <f>IF(_xlfn.IFNA(INDEX(Feiertagsberechnung!$C$11:$C$55,MATCH(Q21,Feiertagsberechnung!$F$11:$F$55,0)),"")="",IF(WEEKDAY(Q21)=1,CONCATENATE("Ende KW ",WEEKNUM(Q21,21)),""),_xlfn.IFNA(INDEX(Feiertagsberechnung!$C$11:$C$55,MATCH(Q21,Feiertagsberechnung!$F$11:$F$55,0)),""))</f>
        <v>Ende KW 24</v>
      </c>
      <c r="S21" s="14" t="str">
        <f t="shared" si="5"/>
        <v>Di</v>
      </c>
      <c r="T21" s="16">
        <f t="shared" si="18"/>
        <v>45489</v>
      </c>
      <c r="U21" s="39" t="str">
        <f>IF(_xlfn.IFNA(INDEX(Feiertagsberechnung!$C$11:$C$55,MATCH(T21,Feiertagsberechnung!$F$11:$F$55,0)),"")="",IF(WEEKDAY(T21)=1,CONCATENATE("Ende KW ",WEEKNUM(T21,21)),""),_xlfn.IFNA(INDEX(Feiertagsberechnung!$C$11:$C$55,MATCH(T21,Feiertagsberechnung!$F$11:$F$55,0)),""))</f>
        <v/>
      </c>
      <c r="V21" s="14" t="str">
        <f t="shared" si="6"/>
        <v>Fr</v>
      </c>
      <c r="W21" s="16">
        <f t="shared" si="19"/>
        <v>45520</v>
      </c>
      <c r="X21" s="39" t="str">
        <f>IF(_xlfn.IFNA(INDEX(Feiertagsberechnung!$C$11:$C$55,MATCH(W21,Feiertagsberechnung!$F$11:$F$55,0)),"")="",IF(WEEKDAY(W21)=1,CONCATENATE("Ende KW ",WEEKNUM(W21,21)),""),_xlfn.IFNA(INDEX(Feiertagsberechnung!$C$11:$C$55,MATCH(W21,Feiertagsberechnung!$F$11:$F$55,0)),""))</f>
        <v/>
      </c>
      <c r="Y21" s="14" t="str">
        <f t="shared" si="7"/>
        <v>Mo</v>
      </c>
      <c r="Z21" s="16">
        <f t="shared" si="20"/>
        <v>45551</v>
      </c>
      <c r="AA21" s="39" t="str">
        <f>IF(_xlfn.IFNA(INDEX(Feiertagsberechnung!$C$11:$C$55,MATCH(Z21,Feiertagsberechnung!$F$11:$F$55,0)),"")="",IF(WEEKDAY(Z21)=1,CONCATENATE("Ende KW ",WEEKNUM(Z21,21)),""),_xlfn.IFNA(INDEX(Feiertagsberechnung!$C$11:$C$55,MATCH(Z21,Feiertagsberechnung!$F$11:$F$55,0)),""))</f>
        <v/>
      </c>
      <c r="AB21" s="14" t="str">
        <f t="shared" si="8"/>
        <v>Mi</v>
      </c>
      <c r="AC21" s="16">
        <f t="shared" si="21"/>
        <v>45581</v>
      </c>
      <c r="AD21" s="39" t="str">
        <f>IF(_xlfn.IFNA(INDEX(Feiertagsberechnung!$C$11:$C$55,MATCH(AC21,Feiertagsberechnung!$F$11:$F$55,0)),"")="",IF(WEEKDAY(AC21)=1,CONCATENATE("Ende KW ",WEEKNUM(AC21,21)),""),_xlfn.IFNA(INDEX(Feiertagsberechnung!$C$11:$C$55,MATCH(AC21,Feiertagsberechnung!$F$11:$F$55,0)),""))</f>
        <v/>
      </c>
      <c r="AE21" s="14" t="str">
        <f t="shared" si="9"/>
        <v>Sa</v>
      </c>
      <c r="AF21" s="16">
        <f t="shared" si="22"/>
        <v>45612</v>
      </c>
      <c r="AG21" s="39" t="str">
        <f>IF(_xlfn.IFNA(INDEX(Feiertagsberechnung!$C$11:$C$55,MATCH(AF21,Feiertagsberechnung!$F$11:$F$55,0)),"")="",IF(WEEKDAY(AF21)=1,CONCATENATE("Ende KW ",WEEKNUM(AF21,21)),""),_xlfn.IFNA(INDEX(Feiertagsberechnung!$C$11:$C$55,MATCH(AF21,Feiertagsberechnung!$F$11:$F$55,0)),""))</f>
        <v/>
      </c>
      <c r="AH21" s="14" t="str">
        <f t="shared" si="10"/>
        <v>Mo</v>
      </c>
      <c r="AI21" s="16">
        <f t="shared" si="23"/>
        <v>45642</v>
      </c>
      <c r="AJ21" s="39" t="str">
        <f>IF(_xlfn.IFNA(INDEX(Feiertagsberechnung!$C$11:$C$55,MATCH(AI21,Feiertagsberechnung!$F$11:$F$55,0)),"")="",IF(WEEKDAY(AI21)=1,CONCATENATE("Ende KW ",WEEKNUM(AI21,21)),""),_xlfn.IFNA(INDEX(Feiertagsberechnung!$C$11:$C$55,MATCH(AI21,Feiertagsberechnung!$F$11:$F$55,0)),""))</f>
        <v/>
      </c>
    </row>
    <row r="22" spans="1:36" s="19" customFormat="1" ht="12.75">
      <c r="A22" s="14" t="str">
        <f t="shared" si="11"/>
        <v>Mi</v>
      </c>
      <c r="B22" s="15">
        <f t="shared" si="12"/>
        <v>45308</v>
      </c>
      <c r="C22" s="41" t="str">
        <f>IF(_xlfn.IFNA(INDEX(Feiertagsberechnung!$C$11:$C$55,MATCH(B22,Feiertagsberechnung!$F$11:$F$55,0)),"")="",IF(WEEKDAY(B22)=1,CONCATENATE("Ende KW ",WEEKNUM(B22,21)),""),_xlfn.IFNA(INDEX(Feiertagsberechnung!$C$11:$C$55,MATCH(B22,Feiertagsberechnung!$F$11:$F$55,0)),""))</f>
        <v/>
      </c>
      <c r="D22" s="14" t="str">
        <f t="shared" si="0"/>
        <v>Sa</v>
      </c>
      <c r="E22" s="16">
        <f t="shared" si="13"/>
        <v>45339</v>
      </c>
      <c r="F22" s="39" t="str">
        <f>IF(_xlfn.IFNA(INDEX(Feiertagsberechnung!$C$11:$C$55,MATCH(E22,Feiertagsberechnung!$F$11:$F$55,0)),"")="",IF(WEEKDAY(E22)=1,CONCATENATE("Ende KW ",WEEKNUM(E22,21)),""),_xlfn.IFNA(INDEX(Feiertagsberechnung!$C$11:$C$55,MATCH(E22,Feiertagsberechnung!$F$11:$F$55,0)),""))</f>
        <v/>
      </c>
      <c r="G22" s="14" t="str">
        <f t="shared" si="1"/>
        <v>So</v>
      </c>
      <c r="H22" s="16">
        <f t="shared" si="14"/>
        <v>45368</v>
      </c>
      <c r="I22" s="39" t="str">
        <f>IF(_xlfn.IFNA(INDEX(Feiertagsberechnung!$C$11:$C$55,MATCH(H22,Feiertagsberechnung!$F$11:$F$55,0)),"")="",IF(WEEKDAY(H22)=1,CONCATENATE("Ende KW ",WEEKNUM(H22,21)),""),_xlfn.IFNA(INDEX(Feiertagsberechnung!$C$11:$C$55,MATCH(H22,Feiertagsberechnung!$F$11:$F$55,0)),""))</f>
        <v>Ende KW 11</v>
      </c>
      <c r="J22" s="14" t="str">
        <f t="shared" si="2"/>
        <v>Mi</v>
      </c>
      <c r="K22" s="16">
        <f t="shared" si="15"/>
        <v>45399</v>
      </c>
      <c r="L22" s="38" t="str">
        <f>IF(_xlfn.IFNA(INDEX(Feiertagsberechnung!$C$11:$C$55,MATCH(K22,Feiertagsberechnung!$F$11:$F$55,0)),"")="",IF(WEEKDAY(K22)=1,CONCATENATE("Ende KW ",WEEKNUM(K22,21)),""),_xlfn.IFNA(INDEX(Feiertagsberechnung!$C$11:$C$55,MATCH(K22,Feiertagsberechnung!$F$11:$F$55,0)),""))</f>
        <v/>
      </c>
      <c r="M22" s="14" t="str">
        <f t="shared" si="3"/>
        <v>Fr</v>
      </c>
      <c r="N22" s="16">
        <f t="shared" si="16"/>
        <v>45429</v>
      </c>
      <c r="O22" s="39" t="str">
        <f>IF(_xlfn.IFNA(INDEX(Feiertagsberechnung!$C$11:$C$55,MATCH(N22,Feiertagsberechnung!$F$11:$F$55,0)),"")="",IF(WEEKDAY(N22)=1,CONCATENATE("Ende KW ",WEEKNUM(N22,21)),""),_xlfn.IFNA(INDEX(Feiertagsberechnung!$C$11:$C$55,MATCH(N22,Feiertagsberechnung!$F$11:$F$55,0)),""))</f>
        <v/>
      </c>
      <c r="P22" s="14" t="str">
        <f t="shared" si="4"/>
        <v>Mo</v>
      </c>
      <c r="Q22" s="16">
        <f t="shared" si="17"/>
        <v>45460</v>
      </c>
      <c r="R22" s="39" t="str">
        <f>IF(_xlfn.IFNA(INDEX(Feiertagsberechnung!$C$11:$C$55,MATCH(Q22,Feiertagsberechnung!$F$11:$F$55,0)),"")="",IF(WEEKDAY(Q22)=1,CONCATENATE("Ende KW ",WEEKNUM(Q22,21)),""),_xlfn.IFNA(INDEX(Feiertagsberechnung!$C$11:$C$55,MATCH(Q22,Feiertagsberechnung!$F$11:$F$55,0)),""))</f>
        <v/>
      </c>
      <c r="S22" s="14" t="str">
        <f t="shared" si="5"/>
        <v>Mi</v>
      </c>
      <c r="T22" s="16">
        <f t="shared" si="18"/>
        <v>45490</v>
      </c>
      <c r="U22" s="39" t="str">
        <f>IF(_xlfn.IFNA(INDEX(Feiertagsberechnung!$C$11:$C$55,MATCH(T22,Feiertagsberechnung!$F$11:$F$55,0)),"")="",IF(WEEKDAY(T22)=1,CONCATENATE("Ende KW ",WEEKNUM(T22,21)),""),_xlfn.IFNA(INDEX(Feiertagsberechnung!$C$11:$C$55,MATCH(T22,Feiertagsberechnung!$F$11:$F$55,0)),""))</f>
        <v/>
      </c>
      <c r="V22" s="14" t="str">
        <f t="shared" si="6"/>
        <v>Sa</v>
      </c>
      <c r="W22" s="16">
        <f t="shared" si="19"/>
        <v>45521</v>
      </c>
      <c r="X22" s="39" t="str">
        <f>IF(_xlfn.IFNA(INDEX(Feiertagsberechnung!$C$11:$C$55,MATCH(W22,Feiertagsberechnung!$F$11:$F$55,0)),"")="",IF(WEEKDAY(W22)=1,CONCATENATE("Ende KW ",WEEKNUM(W22,21)),""),_xlfn.IFNA(INDEX(Feiertagsberechnung!$C$11:$C$55,MATCH(W22,Feiertagsberechnung!$F$11:$F$55,0)),""))</f>
        <v/>
      </c>
      <c r="Y22" s="14" t="str">
        <f t="shared" si="7"/>
        <v>Di</v>
      </c>
      <c r="Z22" s="16">
        <f t="shared" si="20"/>
        <v>45552</v>
      </c>
      <c r="AA22" s="39" t="str">
        <f>IF(_xlfn.IFNA(INDEX(Feiertagsberechnung!$C$11:$C$55,MATCH(Z22,Feiertagsberechnung!$F$11:$F$55,0)),"")="",IF(WEEKDAY(Z22)=1,CONCATENATE("Ende KW ",WEEKNUM(Z22,21)),""),_xlfn.IFNA(INDEX(Feiertagsberechnung!$C$11:$C$55,MATCH(Z22,Feiertagsberechnung!$F$11:$F$55,0)),""))</f>
        <v/>
      </c>
      <c r="AB22" s="14" t="str">
        <f t="shared" si="8"/>
        <v>Do</v>
      </c>
      <c r="AC22" s="16">
        <f t="shared" si="21"/>
        <v>45582</v>
      </c>
      <c r="AD22" s="39" t="str">
        <f>IF(_xlfn.IFNA(INDEX(Feiertagsberechnung!$C$11:$C$55,MATCH(AC22,Feiertagsberechnung!$F$11:$F$55,0)),"")="",IF(WEEKDAY(AC22)=1,CONCATENATE("Ende KW ",WEEKNUM(AC22,21)),""),_xlfn.IFNA(INDEX(Feiertagsberechnung!$C$11:$C$55,MATCH(AC22,Feiertagsberechnung!$F$11:$F$55,0)),""))</f>
        <v/>
      </c>
      <c r="AE22" s="14" t="str">
        <f t="shared" si="9"/>
        <v>So</v>
      </c>
      <c r="AF22" s="16">
        <f t="shared" si="22"/>
        <v>45613</v>
      </c>
      <c r="AG22" s="39" t="str">
        <f>IF(_xlfn.IFNA(INDEX(Feiertagsberechnung!$C$11:$C$55,MATCH(AF22,Feiertagsberechnung!$F$11:$F$55,0)),"")="",IF(WEEKDAY(AF22)=1,CONCATENATE("Ende KW ",WEEKNUM(AF22,21)),""),_xlfn.IFNA(INDEX(Feiertagsberechnung!$C$11:$C$55,MATCH(AF22,Feiertagsberechnung!$F$11:$F$55,0)),""))</f>
        <v>Ende KW 46</v>
      </c>
      <c r="AH22" s="14" t="str">
        <f t="shared" si="10"/>
        <v>Di</v>
      </c>
      <c r="AI22" s="16">
        <f t="shared" si="23"/>
        <v>45643</v>
      </c>
      <c r="AJ22" s="39" t="str">
        <f>IF(_xlfn.IFNA(INDEX(Feiertagsberechnung!$C$11:$C$55,MATCH(AI22,Feiertagsberechnung!$F$11:$F$55,0)),"")="",IF(WEEKDAY(AI22)=1,CONCATENATE("Ende KW ",WEEKNUM(AI22,21)),""),_xlfn.IFNA(INDEX(Feiertagsberechnung!$C$11:$C$55,MATCH(AI22,Feiertagsberechnung!$F$11:$F$55,0)),""))</f>
        <v/>
      </c>
    </row>
    <row r="23" spans="1:36" s="19" customFormat="1" ht="12.75">
      <c r="A23" s="14" t="str">
        <f t="shared" si="11"/>
        <v>Do</v>
      </c>
      <c r="B23" s="16">
        <f t="shared" si="12"/>
        <v>45309</v>
      </c>
      <c r="C23" s="42" t="str">
        <f>IF(_xlfn.IFNA(INDEX(Feiertagsberechnung!$C$11:$C$55,MATCH(B23,Feiertagsberechnung!$F$11:$F$55,0)),"")="",IF(WEEKDAY(B23)=1,CONCATENATE("Ende KW ",WEEKNUM(B23,21)),""),_xlfn.IFNA(INDEX(Feiertagsberechnung!$C$11:$C$55,MATCH(B23,Feiertagsberechnung!$F$11:$F$55,0)),""))</f>
        <v/>
      </c>
      <c r="D23" s="14" t="str">
        <f t="shared" si="0"/>
        <v>So</v>
      </c>
      <c r="E23" s="16">
        <f t="shared" si="13"/>
        <v>45340</v>
      </c>
      <c r="F23" s="39" t="str">
        <f>IF(_xlfn.IFNA(INDEX(Feiertagsberechnung!$C$11:$C$55,MATCH(E23,Feiertagsberechnung!$F$11:$F$55,0)),"")="",IF(WEEKDAY(E23)=1,CONCATENATE("Ende KW ",WEEKNUM(E23,21)),""),_xlfn.IFNA(INDEX(Feiertagsberechnung!$C$11:$C$55,MATCH(E23,Feiertagsberechnung!$F$11:$F$55,0)),""))</f>
        <v>Ende KW 7</v>
      </c>
      <c r="G23" s="14" t="str">
        <f t="shared" si="1"/>
        <v>Mo</v>
      </c>
      <c r="H23" s="16">
        <f t="shared" si="14"/>
        <v>45369</v>
      </c>
      <c r="I23" s="39" t="str">
        <f>IF(_xlfn.IFNA(INDEX(Feiertagsberechnung!$C$11:$C$55,MATCH(H23,Feiertagsberechnung!$F$11:$F$55,0)),"")="",IF(WEEKDAY(H23)=1,CONCATENATE("Ende KW ",WEEKNUM(H23,21)),""),_xlfn.IFNA(INDEX(Feiertagsberechnung!$C$11:$C$55,MATCH(H23,Feiertagsberechnung!$F$11:$F$55,0)),""))</f>
        <v/>
      </c>
      <c r="J23" s="14" t="str">
        <f t="shared" si="2"/>
        <v>Do</v>
      </c>
      <c r="K23" s="16">
        <f t="shared" si="15"/>
        <v>45400</v>
      </c>
      <c r="L23" s="38" t="str">
        <f>IF(_xlfn.IFNA(INDEX(Feiertagsberechnung!$C$11:$C$55,MATCH(K23,Feiertagsberechnung!$F$11:$F$55,0)),"")="",IF(WEEKDAY(K23)=1,CONCATENATE("Ende KW ",WEEKNUM(K23,21)),""),_xlfn.IFNA(INDEX(Feiertagsberechnung!$C$11:$C$55,MATCH(K23,Feiertagsberechnung!$F$11:$F$55,0)),""))</f>
        <v/>
      </c>
      <c r="M23" s="14" t="str">
        <f t="shared" si="3"/>
        <v>Sa</v>
      </c>
      <c r="N23" s="16">
        <f t="shared" si="16"/>
        <v>45430</v>
      </c>
      <c r="O23" s="39" t="str">
        <f>IF(_xlfn.IFNA(INDEX(Feiertagsberechnung!$C$11:$C$55,MATCH(N23,Feiertagsberechnung!$F$11:$F$55,0)),"")="",IF(WEEKDAY(N23)=1,CONCATENATE("Ende KW ",WEEKNUM(N23,21)),""),_xlfn.IFNA(INDEX(Feiertagsberechnung!$C$11:$C$55,MATCH(N23,Feiertagsberechnung!$F$11:$F$55,0)),""))</f>
        <v/>
      </c>
      <c r="P23" s="14" t="str">
        <f t="shared" si="4"/>
        <v>Di</v>
      </c>
      <c r="Q23" s="16">
        <f t="shared" si="17"/>
        <v>45461</v>
      </c>
      <c r="R23" s="39" t="str">
        <f>IF(_xlfn.IFNA(INDEX(Feiertagsberechnung!$C$11:$C$55,MATCH(Q23,Feiertagsberechnung!$F$11:$F$55,0)),"")="",IF(WEEKDAY(Q23)=1,CONCATENATE("Ende KW ",WEEKNUM(Q23,21)),""),_xlfn.IFNA(INDEX(Feiertagsberechnung!$C$11:$C$55,MATCH(Q23,Feiertagsberechnung!$F$11:$F$55,0)),""))</f>
        <v/>
      </c>
      <c r="S23" s="14" t="str">
        <f t="shared" si="5"/>
        <v>Do</v>
      </c>
      <c r="T23" s="16">
        <f t="shared" si="18"/>
        <v>45491</v>
      </c>
      <c r="U23" s="39" t="str">
        <f>IF(_xlfn.IFNA(INDEX(Feiertagsberechnung!$C$11:$C$55,MATCH(T23,Feiertagsberechnung!$F$11:$F$55,0)),"")="",IF(WEEKDAY(T23)=1,CONCATENATE("Ende KW ",WEEKNUM(T23,21)),""),_xlfn.IFNA(INDEX(Feiertagsberechnung!$C$11:$C$55,MATCH(T23,Feiertagsberechnung!$F$11:$F$55,0)),""))</f>
        <v/>
      </c>
      <c r="V23" s="14" t="str">
        <f t="shared" si="6"/>
        <v>So</v>
      </c>
      <c r="W23" s="16">
        <f t="shared" si="19"/>
        <v>45522</v>
      </c>
      <c r="X23" s="39" t="str">
        <f>IF(_xlfn.IFNA(INDEX(Feiertagsberechnung!$C$11:$C$55,MATCH(W23,Feiertagsberechnung!$F$11:$F$55,0)),"")="",IF(WEEKDAY(W23)=1,CONCATENATE("Ende KW ",WEEKNUM(W23,21)),""),_xlfn.IFNA(INDEX(Feiertagsberechnung!$C$11:$C$55,MATCH(W23,Feiertagsberechnung!$F$11:$F$55,0)),""))</f>
        <v>Ende KW 33</v>
      </c>
      <c r="Y23" s="14" t="str">
        <f t="shared" si="7"/>
        <v>Mi</v>
      </c>
      <c r="Z23" s="16">
        <f t="shared" si="20"/>
        <v>45553</v>
      </c>
      <c r="AA23" s="39" t="str">
        <f>IF(_xlfn.IFNA(INDEX(Feiertagsberechnung!$C$11:$C$55,MATCH(Z23,Feiertagsberechnung!$F$11:$F$55,0)),"")="",IF(WEEKDAY(Z23)=1,CONCATENATE("Ende KW ",WEEKNUM(Z23,21)),""),_xlfn.IFNA(INDEX(Feiertagsberechnung!$C$11:$C$55,MATCH(Z23,Feiertagsberechnung!$F$11:$F$55,0)),""))</f>
        <v/>
      </c>
      <c r="AB23" s="14" t="str">
        <f t="shared" si="8"/>
        <v>Fr</v>
      </c>
      <c r="AC23" s="16">
        <f t="shared" si="21"/>
        <v>45583</v>
      </c>
      <c r="AD23" s="39" t="str">
        <f>IF(_xlfn.IFNA(INDEX(Feiertagsberechnung!$C$11:$C$55,MATCH(AC23,Feiertagsberechnung!$F$11:$F$55,0)),"")="",IF(WEEKDAY(AC23)=1,CONCATENATE("Ende KW ",WEEKNUM(AC23,21)),""),_xlfn.IFNA(INDEX(Feiertagsberechnung!$C$11:$C$55,MATCH(AC23,Feiertagsberechnung!$F$11:$F$55,0)),""))</f>
        <v/>
      </c>
      <c r="AE23" s="14" t="str">
        <f t="shared" si="9"/>
        <v>Mo</v>
      </c>
      <c r="AF23" s="16">
        <f t="shared" si="22"/>
        <v>45614</v>
      </c>
      <c r="AG23" s="39" t="str">
        <f>IF(_xlfn.IFNA(INDEX(Feiertagsberechnung!$C$11:$C$55,MATCH(AF23,Feiertagsberechnung!$F$11:$F$55,0)),"")="",IF(WEEKDAY(AF23)=1,CONCATENATE("Ende KW ",WEEKNUM(AF23,21)),""),_xlfn.IFNA(INDEX(Feiertagsberechnung!$C$11:$C$55,MATCH(AF23,Feiertagsberechnung!$F$11:$F$55,0)),""))</f>
        <v/>
      </c>
      <c r="AH23" s="14" t="str">
        <f t="shared" si="10"/>
        <v>Mi</v>
      </c>
      <c r="AI23" s="16">
        <f t="shared" si="23"/>
        <v>45644</v>
      </c>
      <c r="AJ23" s="39" t="str">
        <f>IF(_xlfn.IFNA(INDEX(Feiertagsberechnung!$C$11:$C$55,MATCH(AI23,Feiertagsberechnung!$F$11:$F$55,0)),"")="",IF(WEEKDAY(AI23)=1,CONCATENATE("Ende KW ",WEEKNUM(AI23,21)),""),_xlfn.IFNA(INDEX(Feiertagsberechnung!$C$11:$C$55,MATCH(AI23,Feiertagsberechnung!$F$11:$F$55,0)),""))</f>
        <v/>
      </c>
    </row>
    <row r="24" spans="1:36" s="19" customFormat="1" ht="12.75">
      <c r="A24" s="14" t="str">
        <f t="shared" si="11"/>
        <v>Fr</v>
      </c>
      <c r="B24" s="15">
        <f t="shared" si="12"/>
        <v>45310</v>
      </c>
      <c r="C24" s="42" t="str">
        <f>IF(_xlfn.IFNA(INDEX(Feiertagsberechnung!$C$11:$C$55,MATCH(B24,Feiertagsberechnung!$F$11:$F$55,0)),"")="",IF(WEEKDAY(B24)=1,CONCATENATE("Ende KW ",WEEKNUM(B24,21)),""),_xlfn.IFNA(INDEX(Feiertagsberechnung!$C$11:$C$55,MATCH(B24,Feiertagsberechnung!$F$11:$F$55,0)),""))</f>
        <v/>
      </c>
      <c r="D24" s="14" t="str">
        <f t="shared" si="0"/>
        <v>Mo</v>
      </c>
      <c r="E24" s="16">
        <f t="shared" si="13"/>
        <v>45341</v>
      </c>
      <c r="F24" s="39" t="str">
        <f>IF(_xlfn.IFNA(INDEX(Feiertagsberechnung!$C$11:$C$55,MATCH(E24,Feiertagsberechnung!$F$11:$F$55,0)),"")="",IF(WEEKDAY(E24)=1,CONCATENATE("Ende KW ",WEEKNUM(E24,21)),""),_xlfn.IFNA(INDEX(Feiertagsberechnung!$C$11:$C$55,MATCH(E24,Feiertagsberechnung!$F$11:$F$55,0)),""))</f>
        <v/>
      </c>
      <c r="G24" s="14" t="str">
        <f t="shared" si="1"/>
        <v>Di</v>
      </c>
      <c r="H24" s="16">
        <f t="shared" si="14"/>
        <v>45370</v>
      </c>
      <c r="I24" s="39" t="str">
        <f>IF(_xlfn.IFNA(INDEX(Feiertagsberechnung!$C$11:$C$55,MATCH(H24,Feiertagsberechnung!$F$11:$F$55,0)),"")="",IF(WEEKDAY(H24)=1,CONCATENATE("Ende KW ",WEEKNUM(H24,21)),""),_xlfn.IFNA(INDEX(Feiertagsberechnung!$C$11:$C$55,MATCH(H24,Feiertagsberechnung!$F$11:$F$55,0)),""))</f>
        <v/>
      </c>
      <c r="J24" s="14" t="str">
        <f t="shared" si="2"/>
        <v>Fr</v>
      </c>
      <c r="K24" s="16">
        <f t="shared" si="15"/>
        <v>45401</v>
      </c>
      <c r="L24" s="39" t="str">
        <f>IF(_xlfn.IFNA(INDEX(Feiertagsberechnung!$C$11:$C$55,MATCH(K24,Feiertagsberechnung!$F$11:$F$55,0)),"")="",IF(WEEKDAY(K24)=1,CONCATENATE("Ende KW ",WEEKNUM(K24,21)),""),_xlfn.IFNA(INDEX(Feiertagsberechnung!$C$11:$C$55,MATCH(K24,Feiertagsberechnung!$F$11:$F$55,0)),""))</f>
        <v/>
      </c>
      <c r="M24" s="14" t="str">
        <f t="shared" si="3"/>
        <v>So</v>
      </c>
      <c r="N24" s="16">
        <f t="shared" si="16"/>
        <v>45431</v>
      </c>
      <c r="O24" s="39" t="str">
        <f>IF(_xlfn.IFNA(INDEX(Feiertagsberechnung!$C$11:$C$55,MATCH(N24,Feiertagsberechnung!$F$11:$F$55,0)),"")="",IF(WEEKDAY(N24)=1,CONCATENATE("Ende KW ",WEEKNUM(N24,21)),""),_xlfn.IFNA(INDEX(Feiertagsberechnung!$C$11:$C$55,MATCH(N24,Feiertagsberechnung!$F$11:$F$55,0)),""))</f>
        <v>Pfingstsonntag</v>
      </c>
      <c r="P24" s="14" t="str">
        <f t="shared" si="4"/>
        <v>Mi</v>
      </c>
      <c r="Q24" s="16">
        <f t="shared" si="17"/>
        <v>45462</v>
      </c>
      <c r="R24" s="39" t="str">
        <f>IF(_xlfn.IFNA(INDEX(Feiertagsberechnung!$C$11:$C$55,MATCH(Q24,Feiertagsberechnung!$F$11:$F$55,0)),"")="",IF(WEEKDAY(Q24)=1,CONCATENATE("Ende KW ",WEEKNUM(Q24,21)),""),_xlfn.IFNA(INDEX(Feiertagsberechnung!$C$11:$C$55,MATCH(Q24,Feiertagsberechnung!$F$11:$F$55,0)),""))</f>
        <v/>
      </c>
      <c r="S24" s="14" t="str">
        <f t="shared" si="5"/>
        <v>Fr</v>
      </c>
      <c r="T24" s="16">
        <f t="shared" si="18"/>
        <v>45492</v>
      </c>
      <c r="U24" s="39" t="str">
        <f>IF(_xlfn.IFNA(INDEX(Feiertagsberechnung!$C$11:$C$55,MATCH(T24,Feiertagsberechnung!$F$11:$F$55,0)),"")="",IF(WEEKDAY(T24)=1,CONCATENATE("Ende KW ",WEEKNUM(T24,21)),""),_xlfn.IFNA(INDEX(Feiertagsberechnung!$C$11:$C$55,MATCH(T24,Feiertagsberechnung!$F$11:$F$55,0)),""))</f>
        <v/>
      </c>
      <c r="V24" s="14" t="str">
        <f t="shared" si="6"/>
        <v>Mo</v>
      </c>
      <c r="W24" s="16">
        <f t="shared" si="19"/>
        <v>45523</v>
      </c>
      <c r="X24" s="39" t="str">
        <f>IF(_xlfn.IFNA(INDEX(Feiertagsberechnung!$C$11:$C$55,MATCH(W24,Feiertagsberechnung!$F$11:$F$55,0)),"")="",IF(WEEKDAY(W24)=1,CONCATENATE("Ende KW ",WEEKNUM(W24,21)),""),_xlfn.IFNA(INDEX(Feiertagsberechnung!$C$11:$C$55,MATCH(W24,Feiertagsberechnung!$F$11:$F$55,0)),""))</f>
        <v/>
      </c>
      <c r="Y24" s="14" t="str">
        <f t="shared" si="7"/>
        <v>Do</v>
      </c>
      <c r="Z24" s="16">
        <f t="shared" si="20"/>
        <v>45554</v>
      </c>
      <c r="AA24" s="39" t="str">
        <f>IF(_xlfn.IFNA(INDEX(Feiertagsberechnung!$C$11:$C$55,MATCH(Z24,Feiertagsberechnung!$F$11:$F$55,0)),"")="",IF(WEEKDAY(Z24)=1,CONCATENATE("Ende KW ",WEEKNUM(Z24,21)),""),_xlfn.IFNA(INDEX(Feiertagsberechnung!$C$11:$C$55,MATCH(Z24,Feiertagsberechnung!$F$11:$F$55,0)),""))</f>
        <v/>
      </c>
      <c r="AB24" s="14" t="str">
        <f t="shared" si="8"/>
        <v>Sa</v>
      </c>
      <c r="AC24" s="16">
        <f t="shared" si="21"/>
        <v>45584</v>
      </c>
      <c r="AD24" s="39" t="str">
        <f>IF(_xlfn.IFNA(INDEX(Feiertagsberechnung!$C$11:$C$55,MATCH(AC24,Feiertagsberechnung!$F$11:$F$55,0)),"")="",IF(WEEKDAY(AC24)=1,CONCATENATE("Ende KW ",WEEKNUM(AC24,21)),""),_xlfn.IFNA(INDEX(Feiertagsberechnung!$C$11:$C$55,MATCH(AC24,Feiertagsberechnung!$F$11:$F$55,0)),""))</f>
        <v/>
      </c>
      <c r="AE24" s="14" t="str">
        <f t="shared" si="9"/>
        <v>Di</v>
      </c>
      <c r="AF24" s="16">
        <f t="shared" si="22"/>
        <v>45615</v>
      </c>
      <c r="AG24" s="39" t="str">
        <f>IF(_xlfn.IFNA(INDEX(Feiertagsberechnung!$C$11:$C$55,MATCH(AF24,Feiertagsberechnung!$F$11:$F$55,0)),"")="",IF(WEEKDAY(AF24)=1,CONCATENATE("Ende KW ",WEEKNUM(AF24,21)),""),_xlfn.IFNA(INDEX(Feiertagsberechnung!$C$11:$C$55,MATCH(AF24,Feiertagsberechnung!$F$11:$F$55,0)),""))</f>
        <v/>
      </c>
      <c r="AH24" s="14" t="str">
        <f t="shared" si="10"/>
        <v>Do</v>
      </c>
      <c r="AI24" s="18">
        <f t="shared" si="23"/>
        <v>45645</v>
      </c>
      <c r="AJ24" s="39" t="str">
        <f>IF(_xlfn.IFNA(INDEX(Feiertagsberechnung!$C$11:$C$55,MATCH(AI24,Feiertagsberechnung!$F$11:$F$55,0)),"")="",IF(WEEKDAY(AI24)=1,CONCATENATE("Ende KW ",WEEKNUM(AI24,21)),""),_xlfn.IFNA(INDEX(Feiertagsberechnung!$C$11:$C$55,MATCH(AI24,Feiertagsberechnung!$F$11:$F$55,0)),""))</f>
        <v/>
      </c>
    </row>
    <row r="25" spans="1:36" s="19" customFormat="1" ht="12.75">
      <c r="A25" s="14" t="str">
        <f t="shared" si="11"/>
        <v>Sa</v>
      </c>
      <c r="B25" s="16">
        <f t="shared" si="12"/>
        <v>45311</v>
      </c>
      <c r="C25" s="42" t="str">
        <f>IF(_xlfn.IFNA(INDEX(Feiertagsberechnung!$C$11:$C$55,MATCH(B25,Feiertagsberechnung!$F$11:$F$55,0)),"")="",IF(WEEKDAY(B25)=1,CONCATENATE("Ende KW ",WEEKNUM(B25,21)),""),_xlfn.IFNA(INDEX(Feiertagsberechnung!$C$11:$C$55,MATCH(B25,Feiertagsberechnung!$F$11:$F$55,0)),""))</f>
        <v/>
      </c>
      <c r="D25" s="14" t="str">
        <f t="shared" si="0"/>
        <v>Di</v>
      </c>
      <c r="E25" s="16">
        <f t="shared" si="13"/>
        <v>45342</v>
      </c>
      <c r="F25" s="38" t="str">
        <f>IF(_xlfn.IFNA(INDEX(Feiertagsberechnung!$C$11:$C$55,MATCH(E25,Feiertagsberechnung!$F$11:$F$55,0)),"")="",IF(WEEKDAY(E25)=1,CONCATENATE("Ende KW ",WEEKNUM(E25,21)),""),_xlfn.IFNA(INDEX(Feiertagsberechnung!$C$11:$C$55,MATCH(E25,Feiertagsberechnung!$F$11:$F$55,0)),""))</f>
        <v/>
      </c>
      <c r="G25" s="14" t="str">
        <f t="shared" si="1"/>
        <v>Mi</v>
      </c>
      <c r="H25" s="16">
        <f t="shared" si="14"/>
        <v>45371</v>
      </c>
      <c r="I25" s="38" t="str">
        <f>IF(_xlfn.IFNA(INDEX(Feiertagsberechnung!$C$11:$C$55,MATCH(H25,Feiertagsberechnung!$F$11:$F$55,0)),"")="",IF(WEEKDAY(H25)=1,CONCATENATE("Ende KW ",WEEKNUM(H25,21)),""),_xlfn.IFNA(INDEX(Feiertagsberechnung!$C$11:$C$55,MATCH(H25,Feiertagsberechnung!$F$11:$F$55,0)),""))</f>
        <v/>
      </c>
      <c r="J25" s="14" t="str">
        <f t="shared" si="2"/>
        <v>Sa</v>
      </c>
      <c r="K25" s="16">
        <f t="shared" si="15"/>
        <v>45402</v>
      </c>
      <c r="L25" s="39" t="str">
        <f>IF(_xlfn.IFNA(INDEX(Feiertagsberechnung!$C$11:$C$55,MATCH(K25,Feiertagsberechnung!$F$11:$F$55,0)),"")="",IF(WEEKDAY(K25)=1,CONCATENATE("Ende KW ",WEEKNUM(K25,21)),""),_xlfn.IFNA(INDEX(Feiertagsberechnung!$C$11:$C$55,MATCH(K25,Feiertagsberechnung!$F$11:$F$55,0)),""))</f>
        <v/>
      </c>
      <c r="M25" s="14" t="str">
        <f t="shared" si="3"/>
        <v>Mo</v>
      </c>
      <c r="N25" s="16">
        <f t="shared" si="16"/>
        <v>45432</v>
      </c>
      <c r="O25" s="39" t="str">
        <f>IF(_xlfn.IFNA(INDEX(Feiertagsberechnung!$C$11:$C$55,MATCH(N25,Feiertagsberechnung!$F$11:$F$55,0)),"")="",IF(WEEKDAY(N25)=1,CONCATENATE("Ende KW ",WEEKNUM(N25,21)),""),_xlfn.IFNA(INDEX(Feiertagsberechnung!$C$11:$C$55,MATCH(N25,Feiertagsberechnung!$F$11:$F$55,0)),""))</f>
        <v>Pfingstmontag</v>
      </c>
      <c r="P25" s="14" t="str">
        <f t="shared" si="4"/>
        <v>Do</v>
      </c>
      <c r="Q25" s="16">
        <f t="shared" si="17"/>
        <v>45463</v>
      </c>
      <c r="R25" s="39" t="str">
        <f>IF(_xlfn.IFNA(INDEX(Feiertagsberechnung!$C$11:$C$55,MATCH(Q25,Feiertagsberechnung!$F$11:$F$55,0)),"")="",IF(WEEKDAY(Q25)=1,CONCATENATE("Ende KW ",WEEKNUM(Q25,21)),""),_xlfn.IFNA(INDEX(Feiertagsberechnung!$C$11:$C$55,MATCH(Q25,Feiertagsberechnung!$F$11:$F$55,0)),""))</f>
        <v/>
      </c>
      <c r="S25" s="14" t="str">
        <f t="shared" si="5"/>
        <v>Sa</v>
      </c>
      <c r="T25" s="16">
        <f t="shared" si="18"/>
        <v>45493</v>
      </c>
      <c r="U25" s="39" t="str">
        <f>IF(_xlfn.IFNA(INDEX(Feiertagsberechnung!$C$11:$C$55,MATCH(T25,Feiertagsberechnung!$F$11:$F$55,0)),"")="",IF(WEEKDAY(T25)=1,CONCATENATE("Ende KW ",WEEKNUM(T25,21)),""),_xlfn.IFNA(INDEX(Feiertagsberechnung!$C$11:$C$55,MATCH(T25,Feiertagsberechnung!$F$11:$F$55,0)),""))</f>
        <v/>
      </c>
      <c r="V25" s="14" t="str">
        <f t="shared" si="6"/>
        <v>Di</v>
      </c>
      <c r="W25" s="16">
        <f t="shared" si="19"/>
        <v>45524</v>
      </c>
      <c r="X25" s="39" t="str">
        <f>IF(_xlfn.IFNA(INDEX(Feiertagsberechnung!$C$11:$C$55,MATCH(W25,Feiertagsberechnung!$F$11:$F$55,0)),"")="",IF(WEEKDAY(W25)=1,CONCATENATE("Ende KW ",WEEKNUM(W25,21)),""),_xlfn.IFNA(INDEX(Feiertagsberechnung!$C$11:$C$55,MATCH(W25,Feiertagsberechnung!$F$11:$F$55,0)),""))</f>
        <v/>
      </c>
      <c r="Y25" s="14" t="str">
        <f t="shared" si="7"/>
        <v>Fr</v>
      </c>
      <c r="Z25" s="16">
        <f t="shared" si="20"/>
        <v>45555</v>
      </c>
      <c r="AA25" s="39" t="str">
        <f>IF(_xlfn.IFNA(INDEX(Feiertagsberechnung!$C$11:$C$55,MATCH(Z25,Feiertagsberechnung!$F$11:$F$55,0)),"")="",IF(WEEKDAY(Z25)=1,CONCATENATE("Ende KW ",WEEKNUM(Z25,21)),""),_xlfn.IFNA(INDEX(Feiertagsberechnung!$C$11:$C$55,MATCH(Z25,Feiertagsberechnung!$F$11:$F$55,0)),""))</f>
        <v/>
      </c>
      <c r="AB25" s="14" t="str">
        <f t="shared" si="8"/>
        <v>So</v>
      </c>
      <c r="AC25" s="16">
        <f t="shared" si="21"/>
        <v>45585</v>
      </c>
      <c r="AD25" s="39" t="str">
        <f>IF(_xlfn.IFNA(INDEX(Feiertagsberechnung!$C$11:$C$55,MATCH(AC25,Feiertagsberechnung!$F$11:$F$55,0)),"")="",IF(WEEKDAY(AC25)=1,CONCATENATE("Ende KW ",WEEKNUM(AC25,21)),""),_xlfn.IFNA(INDEX(Feiertagsberechnung!$C$11:$C$55,MATCH(AC25,Feiertagsberechnung!$F$11:$F$55,0)),""))</f>
        <v>Ende KW 42</v>
      </c>
      <c r="AE25" s="14" t="str">
        <f t="shared" si="9"/>
        <v>Mi</v>
      </c>
      <c r="AF25" s="16">
        <f t="shared" si="22"/>
        <v>45616</v>
      </c>
      <c r="AG25" s="39" t="str">
        <f>IF(_xlfn.IFNA(INDEX(Feiertagsberechnung!$C$11:$C$55,MATCH(AF25,Feiertagsberechnung!$F$11:$F$55,0)),"")="",IF(WEEKDAY(AF25)=1,CONCATENATE("Ende KW ",WEEKNUM(AF25,21)),""),_xlfn.IFNA(INDEX(Feiertagsberechnung!$C$11:$C$55,MATCH(AF25,Feiertagsberechnung!$F$11:$F$55,0)),""))</f>
        <v/>
      </c>
      <c r="AH25" s="14" t="str">
        <f t="shared" si="10"/>
        <v>Fr</v>
      </c>
      <c r="AI25" s="16">
        <f t="shared" si="23"/>
        <v>45646</v>
      </c>
      <c r="AJ25" s="39" t="str">
        <f>IF(_xlfn.IFNA(INDEX(Feiertagsberechnung!$C$11:$C$55,MATCH(AI25,Feiertagsberechnung!$F$11:$F$55,0)),"")="",IF(WEEKDAY(AI25)=1,CONCATENATE("Ende KW ",WEEKNUM(AI25,21)),""),_xlfn.IFNA(INDEX(Feiertagsberechnung!$C$11:$C$55,MATCH(AI25,Feiertagsberechnung!$F$11:$F$55,0)),""))</f>
        <v/>
      </c>
    </row>
    <row r="26" spans="1:36" s="19" customFormat="1" ht="12.75">
      <c r="A26" s="14" t="str">
        <f t="shared" si="11"/>
        <v>So</v>
      </c>
      <c r="B26" s="16">
        <f t="shared" si="12"/>
        <v>45312</v>
      </c>
      <c r="C26" s="42" t="str">
        <f>IF(_xlfn.IFNA(INDEX(Feiertagsberechnung!$C$11:$C$55,MATCH(B26,Feiertagsberechnung!$F$11:$F$55,0)),"")="",IF(WEEKDAY(B26)=1,CONCATENATE("Ende KW ",WEEKNUM(B26,21)),""),_xlfn.IFNA(INDEX(Feiertagsberechnung!$C$11:$C$55,MATCH(B26,Feiertagsberechnung!$F$11:$F$55,0)),""))</f>
        <v>Ende KW 3</v>
      </c>
      <c r="D26" s="14" t="str">
        <f t="shared" si="0"/>
        <v>Mi</v>
      </c>
      <c r="E26" s="15">
        <f t="shared" si="13"/>
        <v>45343</v>
      </c>
      <c r="F26" s="38" t="str">
        <f>IF(_xlfn.IFNA(INDEX(Feiertagsberechnung!$C$11:$C$55,MATCH(E26,Feiertagsberechnung!$F$11:$F$55,0)),"")="",IF(WEEKDAY(E26)=1,CONCATENATE("Ende KW ",WEEKNUM(E26,21)),""),_xlfn.IFNA(INDEX(Feiertagsberechnung!$C$11:$C$55,MATCH(E26,Feiertagsberechnung!$F$11:$F$55,0)),""))</f>
        <v/>
      </c>
      <c r="G26" s="14" t="str">
        <f t="shared" si="1"/>
        <v>Do</v>
      </c>
      <c r="H26" s="16">
        <f t="shared" si="14"/>
        <v>45372</v>
      </c>
      <c r="I26" s="38" t="str">
        <f>IF(_xlfn.IFNA(INDEX(Feiertagsberechnung!$C$11:$C$55,MATCH(H26,Feiertagsberechnung!$F$11:$F$55,0)),"")="",IF(WEEKDAY(H26)=1,CONCATENATE("Ende KW ",WEEKNUM(H26,21)),""),_xlfn.IFNA(INDEX(Feiertagsberechnung!$C$11:$C$55,MATCH(H26,Feiertagsberechnung!$F$11:$F$55,0)),""))</f>
        <v/>
      </c>
      <c r="J26" s="14" t="str">
        <f t="shared" si="2"/>
        <v>So</v>
      </c>
      <c r="K26" s="16">
        <f t="shared" si="15"/>
        <v>45403</v>
      </c>
      <c r="L26" s="39" t="str">
        <f>IF(_xlfn.IFNA(INDEX(Feiertagsberechnung!$C$11:$C$55,MATCH(K26,Feiertagsberechnung!$F$11:$F$55,0)),"")="",IF(WEEKDAY(K26)=1,CONCATENATE("Ende KW ",WEEKNUM(K26,21)),""),_xlfn.IFNA(INDEX(Feiertagsberechnung!$C$11:$C$55,MATCH(K26,Feiertagsberechnung!$F$11:$F$55,0)),""))</f>
        <v>Ende KW 16</v>
      </c>
      <c r="M26" s="14" t="str">
        <f t="shared" si="3"/>
        <v>Di</v>
      </c>
      <c r="N26" s="16">
        <f t="shared" si="16"/>
        <v>45433</v>
      </c>
      <c r="O26" s="39" t="str">
        <f>IF(_xlfn.IFNA(INDEX(Feiertagsberechnung!$C$11:$C$55,MATCH(N26,Feiertagsberechnung!$F$11:$F$55,0)),"")="",IF(WEEKDAY(N26)=1,CONCATENATE("Ende KW ",WEEKNUM(N26,21)),""),_xlfn.IFNA(INDEX(Feiertagsberechnung!$C$11:$C$55,MATCH(N26,Feiertagsberechnung!$F$11:$F$55,0)),""))</f>
        <v/>
      </c>
      <c r="P26" s="14" t="str">
        <f t="shared" si="4"/>
        <v>Fr</v>
      </c>
      <c r="Q26" s="16">
        <f t="shared" si="17"/>
        <v>45464</v>
      </c>
      <c r="R26" s="39" t="str">
        <f>IF(_xlfn.IFNA(INDEX(Feiertagsberechnung!$C$11:$C$55,MATCH(Q26,Feiertagsberechnung!$F$11:$F$55,0)),"")="",IF(WEEKDAY(Q26)=1,CONCATENATE("Ende KW ",WEEKNUM(Q26,21)),""),_xlfn.IFNA(INDEX(Feiertagsberechnung!$C$11:$C$55,MATCH(Q26,Feiertagsberechnung!$F$11:$F$55,0)),""))</f>
        <v/>
      </c>
      <c r="S26" s="14" t="str">
        <f t="shared" si="5"/>
        <v>So</v>
      </c>
      <c r="T26" s="16">
        <f t="shared" si="18"/>
        <v>45494</v>
      </c>
      <c r="U26" s="39" t="str">
        <f>IF(_xlfn.IFNA(INDEX(Feiertagsberechnung!$C$11:$C$55,MATCH(T26,Feiertagsberechnung!$F$11:$F$55,0)),"")="",IF(WEEKDAY(T26)=1,CONCATENATE("Ende KW ",WEEKNUM(T26,21)),""),_xlfn.IFNA(INDEX(Feiertagsberechnung!$C$11:$C$55,MATCH(T26,Feiertagsberechnung!$F$11:$F$55,0)),""))</f>
        <v>Ende KW 29</v>
      </c>
      <c r="V26" s="14" t="str">
        <f t="shared" si="6"/>
        <v>Mi</v>
      </c>
      <c r="W26" s="16">
        <f t="shared" si="19"/>
        <v>45525</v>
      </c>
      <c r="X26" s="39" t="str">
        <f>IF(_xlfn.IFNA(INDEX(Feiertagsberechnung!$C$11:$C$55,MATCH(W26,Feiertagsberechnung!$F$11:$F$55,0)),"")="",IF(WEEKDAY(W26)=1,CONCATENATE("Ende KW ",WEEKNUM(W26,21)),""),_xlfn.IFNA(INDEX(Feiertagsberechnung!$C$11:$C$55,MATCH(W26,Feiertagsberechnung!$F$11:$F$55,0)),""))</f>
        <v/>
      </c>
      <c r="Y26" s="14" t="str">
        <f t="shared" si="7"/>
        <v>Sa</v>
      </c>
      <c r="Z26" s="16">
        <f t="shared" si="20"/>
        <v>45556</v>
      </c>
      <c r="AA26" s="39" t="str">
        <f>IF(_xlfn.IFNA(INDEX(Feiertagsberechnung!$C$11:$C$55,MATCH(Z26,Feiertagsberechnung!$F$11:$F$55,0)),"")="",IF(WEEKDAY(Z26)=1,CONCATENATE("Ende KW ",WEEKNUM(Z26,21)),""),_xlfn.IFNA(INDEX(Feiertagsberechnung!$C$11:$C$55,MATCH(Z26,Feiertagsberechnung!$F$11:$F$55,0)),""))</f>
        <v/>
      </c>
      <c r="AB26" s="14" t="str">
        <f t="shared" si="8"/>
        <v>Mo</v>
      </c>
      <c r="AC26" s="16">
        <f t="shared" si="21"/>
        <v>45586</v>
      </c>
      <c r="AD26" s="39" t="str">
        <f>IF(_xlfn.IFNA(INDEX(Feiertagsberechnung!$C$11:$C$55,MATCH(AC26,Feiertagsberechnung!$F$11:$F$55,0)),"")="",IF(WEEKDAY(AC26)=1,CONCATENATE("Ende KW ",WEEKNUM(AC26,21)),""),_xlfn.IFNA(INDEX(Feiertagsberechnung!$C$11:$C$55,MATCH(AC26,Feiertagsberechnung!$F$11:$F$55,0)),""))</f>
        <v/>
      </c>
      <c r="AE26" s="14" t="str">
        <f t="shared" si="9"/>
        <v>Do</v>
      </c>
      <c r="AF26" s="16">
        <f t="shared" si="22"/>
        <v>45617</v>
      </c>
      <c r="AG26" s="39" t="str">
        <f>IF(_xlfn.IFNA(INDEX(Feiertagsberechnung!$C$11:$C$55,MATCH(AF26,Feiertagsberechnung!$F$11:$F$55,0)),"")="",IF(WEEKDAY(AF26)=1,CONCATENATE("Ende KW ",WEEKNUM(AF26,21)),""),_xlfn.IFNA(INDEX(Feiertagsberechnung!$C$11:$C$55,MATCH(AF26,Feiertagsberechnung!$F$11:$F$55,0)),""))</f>
        <v/>
      </c>
      <c r="AH26" s="14" t="str">
        <f t="shared" si="10"/>
        <v>Sa</v>
      </c>
      <c r="AI26" s="16">
        <f t="shared" si="23"/>
        <v>45647</v>
      </c>
      <c r="AJ26" s="39" t="str">
        <f>IF(_xlfn.IFNA(INDEX(Feiertagsberechnung!$C$11:$C$55,MATCH(AI26,Feiertagsberechnung!$F$11:$F$55,0)),"")="",IF(WEEKDAY(AI26)=1,CONCATENATE("Ende KW ",WEEKNUM(AI26,21)),""),_xlfn.IFNA(INDEX(Feiertagsberechnung!$C$11:$C$55,MATCH(AI26,Feiertagsberechnung!$F$11:$F$55,0)),""))</f>
        <v/>
      </c>
    </row>
    <row r="27" spans="1:36" s="19" customFormat="1" ht="12.75">
      <c r="A27" s="14" t="str">
        <f t="shared" si="11"/>
        <v>Mo</v>
      </c>
      <c r="B27" s="16">
        <f t="shared" si="12"/>
        <v>45313</v>
      </c>
      <c r="C27" s="42" t="str">
        <f>IF(_xlfn.IFNA(INDEX(Feiertagsberechnung!$C$11:$C$55,MATCH(B27,Feiertagsberechnung!$F$11:$F$55,0)),"")="",IF(WEEKDAY(B27)=1,CONCATENATE("Ende KW ",WEEKNUM(B27,21)),""),_xlfn.IFNA(INDEX(Feiertagsberechnung!$C$11:$C$55,MATCH(B27,Feiertagsberechnung!$F$11:$F$55,0)),""))</f>
        <v/>
      </c>
      <c r="D27" s="14" t="str">
        <f t="shared" si="0"/>
        <v>Do</v>
      </c>
      <c r="E27" s="16">
        <f t="shared" si="13"/>
        <v>45344</v>
      </c>
      <c r="F27" s="39" t="str">
        <f>IF(_xlfn.IFNA(INDEX(Feiertagsberechnung!$C$11:$C$55,MATCH(E27,Feiertagsberechnung!$F$11:$F$55,0)),"")="",IF(WEEKDAY(E27)=1,CONCATENATE("Ende KW ",WEEKNUM(E27,21)),""),_xlfn.IFNA(INDEX(Feiertagsberechnung!$C$11:$C$55,MATCH(E27,Feiertagsberechnung!$F$11:$F$55,0)),""))</f>
        <v/>
      </c>
      <c r="G27" s="14" t="str">
        <f t="shared" si="1"/>
        <v>Fr</v>
      </c>
      <c r="H27" s="16">
        <f t="shared" si="14"/>
        <v>45373</v>
      </c>
      <c r="I27" s="39" t="str">
        <f>IF(_xlfn.IFNA(INDEX(Feiertagsberechnung!$C$11:$C$55,MATCH(H27,Feiertagsberechnung!$F$11:$F$55,0)),"")="",IF(WEEKDAY(H27)=1,CONCATENATE("Ende KW ",WEEKNUM(H27,21)),""),_xlfn.IFNA(INDEX(Feiertagsberechnung!$C$11:$C$55,MATCH(H27,Feiertagsberechnung!$F$11:$F$55,0)),""))</f>
        <v/>
      </c>
      <c r="J27" s="14" t="str">
        <f t="shared" si="2"/>
        <v>Mo</v>
      </c>
      <c r="K27" s="16">
        <f t="shared" si="15"/>
        <v>45404</v>
      </c>
      <c r="L27" s="39" t="str">
        <f>IF(_xlfn.IFNA(INDEX(Feiertagsberechnung!$C$11:$C$55,MATCH(K27,Feiertagsberechnung!$F$11:$F$55,0)),"")="",IF(WEEKDAY(K27)=1,CONCATENATE("Ende KW ",WEEKNUM(K27,21)),""),_xlfn.IFNA(INDEX(Feiertagsberechnung!$C$11:$C$55,MATCH(K27,Feiertagsberechnung!$F$11:$F$55,0)),""))</f>
        <v/>
      </c>
      <c r="M27" s="14" t="str">
        <f t="shared" si="3"/>
        <v>Mi</v>
      </c>
      <c r="N27" s="16">
        <f t="shared" si="16"/>
        <v>45434</v>
      </c>
      <c r="O27" s="39" t="str">
        <f>IF(_xlfn.IFNA(INDEX(Feiertagsberechnung!$C$11:$C$55,MATCH(N27,Feiertagsberechnung!$F$11:$F$55,0)),"")="",IF(WEEKDAY(N27)=1,CONCATENATE("Ende KW ",WEEKNUM(N27,21)),""),_xlfn.IFNA(INDEX(Feiertagsberechnung!$C$11:$C$55,MATCH(N27,Feiertagsberechnung!$F$11:$F$55,0)),""))</f>
        <v/>
      </c>
      <c r="P27" s="14" t="str">
        <f t="shared" si="4"/>
        <v>Sa</v>
      </c>
      <c r="Q27" s="16">
        <f t="shared" si="17"/>
        <v>45465</v>
      </c>
      <c r="R27" s="39" t="str">
        <f>IF(_xlfn.IFNA(INDEX(Feiertagsberechnung!$C$11:$C$55,MATCH(Q27,Feiertagsberechnung!$F$11:$F$55,0)),"")="",IF(WEEKDAY(Q27)=1,CONCATENATE("Ende KW ",WEEKNUM(Q27,21)),""),_xlfn.IFNA(INDEX(Feiertagsberechnung!$C$11:$C$55,MATCH(Q27,Feiertagsberechnung!$F$11:$F$55,0)),""))</f>
        <v/>
      </c>
      <c r="S27" s="14" t="str">
        <f t="shared" si="5"/>
        <v>Mo</v>
      </c>
      <c r="T27" s="16">
        <f t="shared" si="18"/>
        <v>45495</v>
      </c>
      <c r="U27" s="39" t="str">
        <f>IF(_xlfn.IFNA(INDEX(Feiertagsberechnung!$C$11:$C$55,MATCH(T27,Feiertagsberechnung!$F$11:$F$55,0)),"")="",IF(WEEKDAY(T27)=1,CONCATENATE("Ende KW ",WEEKNUM(T27,21)),""),_xlfn.IFNA(INDEX(Feiertagsberechnung!$C$11:$C$55,MATCH(T27,Feiertagsberechnung!$F$11:$F$55,0)),""))</f>
        <v/>
      </c>
      <c r="V27" s="14" t="str">
        <f t="shared" si="6"/>
        <v>Do</v>
      </c>
      <c r="W27" s="16">
        <f t="shared" si="19"/>
        <v>45526</v>
      </c>
      <c r="X27" s="39" t="str">
        <f>IF(_xlfn.IFNA(INDEX(Feiertagsberechnung!$C$11:$C$55,MATCH(W27,Feiertagsberechnung!$F$11:$F$55,0)),"")="",IF(WEEKDAY(W27)=1,CONCATENATE("Ende KW ",WEEKNUM(W27,21)),""),_xlfn.IFNA(INDEX(Feiertagsberechnung!$C$11:$C$55,MATCH(W27,Feiertagsberechnung!$F$11:$F$55,0)),""))</f>
        <v/>
      </c>
      <c r="Y27" s="14" t="str">
        <f t="shared" si="7"/>
        <v>So</v>
      </c>
      <c r="Z27" s="16">
        <f t="shared" si="20"/>
        <v>45557</v>
      </c>
      <c r="AA27" s="39" t="str">
        <f>IF(_xlfn.IFNA(INDEX(Feiertagsberechnung!$C$11:$C$55,MATCH(Z27,Feiertagsberechnung!$F$11:$F$55,0)),"")="",IF(WEEKDAY(Z27)=1,CONCATENATE("Ende KW ",WEEKNUM(Z27,21)),""),_xlfn.IFNA(INDEX(Feiertagsberechnung!$C$11:$C$55,MATCH(Z27,Feiertagsberechnung!$F$11:$F$55,0)),""))</f>
        <v>Ende KW 38</v>
      </c>
      <c r="AB27" s="14" t="str">
        <f t="shared" si="8"/>
        <v>Di</v>
      </c>
      <c r="AC27" s="16">
        <f t="shared" si="21"/>
        <v>45587</v>
      </c>
      <c r="AD27" s="39" t="str">
        <f>IF(_xlfn.IFNA(INDEX(Feiertagsberechnung!$C$11:$C$55,MATCH(AC27,Feiertagsberechnung!$F$11:$F$55,0)),"")="",IF(WEEKDAY(AC27)=1,CONCATENATE("Ende KW ",WEEKNUM(AC27,21)),""),_xlfn.IFNA(INDEX(Feiertagsberechnung!$C$11:$C$55,MATCH(AC27,Feiertagsberechnung!$F$11:$F$55,0)),""))</f>
        <v/>
      </c>
      <c r="AE27" s="14" t="str">
        <f t="shared" si="9"/>
        <v>Fr</v>
      </c>
      <c r="AF27" s="16">
        <f t="shared" si="22"/>
        <v>45618</v>
      </c>
      <c r="AG27" s="39" t="str">
        <f>IF(_xlfn.IFNA(INDEX(Feiertagsberechnung!$C$11:$C$55,MATCH(AF27,Feiertagsberechnung!$F$11:$F$55,0)),"")="",IF(WEEKDAY(AF27)=1,CONCATENATE("Ende KW ",WEEKNUM(AF27,21)),""),_xlfn.IFNA(INDEX(Feiertagsberechnung!$C$11:$C$55,MATCH(AF27,Feiertagsberechnung!$F$11:$F$55,0)),""))</f>
        <v/>
      </c>
      <c r="AH27" s="14" t="str">
        <f t="shared" si="10"/>
        <v>So</v>
      </c>
      <c r="AI27" s="16">
        <f t="shared" si="23"/>
        <v>45648</v>
      </c>
      <c r="AJ27" s="39" t="str">
        <f>IF(_xlfn.IFNA(INDEX(Feiertagsberechnung!$C$11:$C$55,MATCH(AI27,Feiertagsberechnung!$F$11:$F$55,0)),"")="",IF(WEEKDAY(AI27)=1,CONCATENATE("Ende KW ",WEEKNUM(AI27,21)),""),_xlfn.IFNA(INDEX(Feiertagsberechnung!$C$11:$C$55,MATCH(AI27,Feiertagsberechnung!$F$11:$F$55,0)),""))</f>
        <v>Ende KW 51</v>
      </c>
    </row>
    <row r="28" spans="1:36" s="19" customFormat="1" ht="12.75">
      <c r="A28" s="14" t="str">
        <f t="shared" si="11"/>
        <v>Di</v>
      </c>
      <c r="B28" s="16">
        <f t="shared" si="12"/>
        <v>45314</v>
      </c>
      <c r="C28" s="42" t="str">
        <f>IF(_xlfn.IFNA(INDEX(Feiertagsberechnung!$C$11:$C$55,MATCH(B28,Feiertagsberechnung!$F$11:$F$55,0)),"")="",IF(WEEKDAY(B28)=1,CONCATENATE("Ende KW ",WEEKNUM(B28,21)),""),_xlfn.IFNA(INDEX(Feiertagsberechnung!$C$11:$C$55,MATCH(B28,Feiertagsberechnung!$F$11:$F$55,0)),""))</f>
        <v/>
      </c>
      <c r="D28" s="14" t="str">
        <f t="shared" si="0"/>
        <v>Fr</v>
      </c>
      <c r="E28" s="15">
        <f t="shared" si="13"/>
        <v>45345</v>
      </c>
      <c r="F28" s="39" t="str">
        <f>IF(_xlfn.IFNA(INDEX(Feiertagsberechnung!$C$11:$C$55,MATCH(E28,Feiertagsberechnung!$F$11:$F$55,0)),"")="",IF(WEEKDAY(E28)=1,CONCATENATE("Ende KW ",WEEKNUM(E28,21)),""),_xlfn.IFNA(INDEX(Feiertagsberechnung!$C$11:$C$55,MATCH(E28,Feiertagsberechnung!$F$11:$F$55,0)),""))</f>
        <v/>
      </c>
      <c r="G28" s="14" t="str">
        <f t="shared" si="1"/>
        <v>Sa</v>
      </c>
      <c r="H28" s="16">
        <f t="shared" si="14"/>
        <v>45374</v>
      </c>
      <c r="I28" s="39" t="str">
        <f>IF(_xlfn.IFNA(INDEX(Feiertagsberechnung!$C$11:$C$55,MATCH(H28,Feiertagsberechnung!$F$11:$F$55,0)),"")="",IF(WEEKDAY(H28)=1,CONCATENATE("Ende KW ",WEEKNUM(H28,21)),""),_xlfn.IFNA(INDEX(Feiertagsberechnung!$C$11:$C$55,MATCH(H28,Feiertagsberechnung!$F$11:$F$55,0)),""))</f>
        <v/>
      </c>
      <c r="J28" s="14" t="str">
        <f t="shared" si="2"/>
        <v>Di</v>
      </c>
      <c r="K28" s="16">
        <f t="shared" si="15"/>
        <v>45405</v>
      </c>
      <c r="L28" s="39" t="str">
        <f>IF(_xlfn.IFNA(INDEX(Feiertagsberechnung!$C$11:$C$55,MATCH(K28,Feiertagsberechnung!$F$11:$F$55,0)),"")="",IF(WEEKDAY(K28)=1,CONCATENATE("Ende KW ",WEEKNUM(K28,21)),""),_xlfn.IFNA(INDEX(Feiertagsberechnung!$C$11:$C$55,MATCH(K28,Feiertagsberechnung!$F$11:$F$55,0)),""))</f>
        <v/>
      </c>
      <c r="M28" s="14" t="str">
        <f t="shared" si="3"/>
        <v>Do</v>
      </c>
      <c r="N28" s="16">
        <f t="shared" si="16"/>
        <v>45435</v>
      </c>
      <c r="O28" s="39" t="str">
        <f>IF(_xlfn.IFNA(INDEX(Feiertagsberechnung!$C$11:$C$55,MATCH(N28,Feiertagsberechnung!$F$11:$F$55,0)),"")="",IF(WEEKDAY(N28)=1,CONCATENATE("Ende KW ",WEEKNUM(N28,21)),""),_xlfn.IFNA(INDEX(Feiertagsberechnung!$C$11:$C$55,MATCH(N28,Feiertagsberechnung!$F$11:$F$55,0)),""))</f>
        <v/>
      </c>
      <c r="P28" s="14" t="str">
        <f t="shared" si="4"/>
        <v>So</v>
      </c>
      <c r="Q28" s="16">
        <f t="shared" si="17"/>
        <v>45466</v>
      </c>
      <c r="R28" s="39" t="str">
        <f>IF(_xlfn.IFNA(INDEX(Feiertagsberechnung!$C$11:$C$55,MATCH(Q28,Feiertagsberechnung!$F$11:$F$55,0)),"")="",IF(WEEKDAY(Q28)=1,CONCATENATE("Ende KW ",WEEKNUM(Q28,21)),""),_xlfn.IFNA(INDEX(Feiertagsberechnung!$C$11:$C$55,MATCH(Q28,Feiertagsberechnung!$F$11:$F$55,0)),""))</f>
        <v>Ende KW 25</v>
      </c>
      <c r="S28" s="14" t="str">
        <f t="shared" si="5"/>
        <v>Di</v>
      </c>
      <c r="T28" s="16">
        <f t="shared" si="18"/>
        <v>45496</v>
      </c>
      <c r="U28" s="39" t="str">
        <f>IF(_xlfn.IFNA(INDEX(Feiertagsberechnung!$C$11:$C$55,MATCH(T28,Feiertagsberechnung!$F$11:$F$55,0)),"")="",IF(WEEKDAY(T28)=1,CONCATENATE("Ende KW ",WEEKNUM(T28,21)),""),_xlfn.IFNA(INDEX(Feiertagsberechnung!$C$11:$C$55,MATCH(T28,Feiertagsberechnung!$F$11:$F$55,0)),""))</f>
        <v/>
      </c>
      <c r="V28" s="14" t="str">
        <f t="shared" si="6"/>
        <v>Fr</v>
      </c>
      <c r="W28" s="16">
        <f t="shared" si="19"/>
        <v>45527</v>
      </c>
      <c r="X28" s="39" t="str">
        <f>IF(_xlfn.IFNA(INDEX(Feiertagsberechnung!$C$11:$C$55,MATCH(W28,Feiertagsberechnung!$F$11:$F$55,0)),"")="",IF(WEEKDAY(W28)=1,CONCATENATE("Ende KW ",WEEKNUM(W28,21)),""),_xlfn.IFNA(INDEX(Feiertagsberechnung!$C$11:$C$55,MATCH(W28,Feiertagsberechnung!$F$11:$F$55,0)),""))</f>
        <v/>
      </c>
      <c r="Y28" s="14" t="str">
        <f t="shared" si="7"/>
        <v>Mo</v>
      </c>
      <c r="Z28" s="16">
        <f t="shared" si="20"/>
        <v>45558</v>
      </c>
      <c r="AA28" s="39" t="str">
        <f>IF(_xlfn.IFNA(INDEX(Feiertagsberechnung!$C$11:$C$55,MATCH(Z28,Feiertagsberechnung!$F$11:$F$55,0)),"")="",IF(WEEKDAY(Z28)=1,CONCATENATE("Ende KW ",WEEKNUM(Z28,21)),""),_xlfn.IFNA(INDEX(Feiertagsberechnung!$C$11:$C$55,MATCH(Z28,Feiertagsberechnung!$F$11:$F$55,0)),""))</f>
        <v/>
      </c>
      <c r="AB28" s="14" t="str">
        <f t="shared" si="8"/>
        <v>Mi</v>
      </c>
      <c r="AC28" s="16">
        <f t="shared" si="21"/>
        <v>45588</v>
      </c>
      <c r="AD28" s="39" t="str">
        <f>IF(_xlfn.IFNA(INDEX(Feiertagsberechnung!$C$11:$C$55,MATCH(AC28,Feiertagsberechnung!$F$11:$F$55,0)),"")="",IF(WEEKDAY(AC28)=1,CONCATENATE("Ende KW ",WEEKNUM(AC28,21)),""),_xlfn.IFNA(INDEX(Feiertagsberechnung!$C$11:$C$55,MATCH(AC28,Feiertagsberechnung!$F$11:$F$55,0)),""))</f>
        <v/>
      </c>
      <c r="AE28" s="14" t="str">
        <f t="shared" si="9"/>
        <v>Sa</v>
      </c>
      <c r="AF28" s="16">
        <f t="shared" si="22"/>
        <v>45619</v>
      </c>
      <c r="AG28" s="39" t="str">
        <f>IF(_xlfn.IFNA(INDEX(Feiertagsberechnung!$C$11:$C$55,MATCH(AF28,Feiertagsberechnung!$F$11:$F$55,0)),"")="",IF(WEEKDAY(AF28)=1,CONCATENATE("Ende KW ",WEEKNUM(AF28,21)),""),_xlfn.IFNA(INDEX(Feiertagsberechnung!$C$11:$C$55,MATCH(AF28,Feiertagsberechnung!$F$11:$F$55,0)),""))</f>
        <v/>
      </c>
      <c r="AH28" s="14" t="str">
        <f t="shared" si="10"/>
        <v>Mo</v>
      </c>
      <c r="AI28" s="16">
        <f t="shared" si="23"/>
        <v>45649</v>
      </c>
      <c r="AJ28" s="39" t="str">
        <f>IF(_xlfn.IFNA(INDEX(Feiertagsberechnung!$C$11:$C$55,MATCH(AI28,Feiertagsberechnung!$F$11:$F$55,0)),"")="",IF(WEEKDAY(AI28)=1,CONCATENATE("Ende KW ",WEEKNUM(AI28,21)),""),_xlfn.IFNA(INDEX(Feiertagsberechnung!$C$11:$C$55,MATCH(AI28,Feiertagsberechnung!$F$11:$F$55,0)),""))</f>
        <v/>
      </c>
    </row>
    <row r="29" spans="1:36" s="19" customFormat="1" ht="12.75">
      <c r="A29" s="14" t="str">
        <f t="shared" si="11"/>
        <v>Mi</v>
      </c>
      <c r="B29" s="15">
        <f t="shared" si="12"/>
        <v>45315</v>
      </c>
      <c r="C29" s="42" t="str">
        <f>IF(_xlfn.IFNA(INDEX(Feiertagsberechnung!$C$11:$C$55,MATCH(B29,Feiertagsberechnung!$F$11:$F$55,0)),"")="",IF(WEEKDAY(B29)=1,CONCATENATE("Ende KW ",WEEKNUM(B29,21)),""),_xlfn.IFNA(INDEX(Feiertagsberechnung!$C$11:$C$55,MATCH(B29,Feiertagsberechnung!$F$11:$F$55,0)),""))</f>
        <v/>
      </c>
      <c r="D29" s="14" t="str">
        <f t="shared" si="0"/>
        <v>Sa</v>
      </c>
      <c r="E29" s="16">
        <f t="shared" si="13"/>
        <v>45346</v>
      </c>
      <c r="F29" s="39" t="str">
        <f>IF(_xlfn.IFNA(INDEX(Feiertagsberechnung!$C$11:$C$55,MATCH(E29,Feiertagsberechnung!$F$11:$F$55,0)),"")="",IF(WEEKDAY(E29)=1,CONCATENATE("Ende KW ",WEEKNUM(E29,21)),""),_xlfn.IFNA(INDEX(Feiertagsberechnung!$C$11:$C$55,MATCH(E29,Feiertagsberechnung!$F$11:$F$55,0)),""))</f>
        <v/>
      </c>
      <c r="G29" s="14" t="str">
        <f t="shared" si="1"/>
        <v>So</v>
      </c>
      <c r="H29" s="16">
        <f t="shared" si="14"/>
        <v>45375</v>
      </c>
      <c r="I29" s="39" t="str">
        <f>IF(_xlfn.IFNA(INDEX(Feiertagsberechnung!$C$11:$C$55,MATCH(H29,Feiertagsberechnung!$F$11:$F$55,0)),"")="",IF(WEEKDAY(H29)=1,CONCATENATE("Ende KW ",WEEKNUM(H29,21)),""),_xlfn.IFNA(INDEX(Feiertagsberechnung!$C$11:$C$55,MATCH(H29,Feiertagsberechnung!$F$11:$F$55,0)),""))</f>
        <v>Ende KW 12</v>
      </c>
      <c r="J29" s="14" t="str">
        <f t="shared" si="2"/>
        <v>Mi</v>
      </c>
      <c r="K29" s="16">
        <f t="shared" si="15"/>
        <v>45406</v>
      </c>
      <c r="L29" s="38" t="str">
        <f>IF(_xlfn.IFNA(INDEX(Feiertagsberechnung!$C$11:$C$55,MATCH(K29,Feiertagsberechnung!$F$11:$F$55,0)),"")="",IF(WEEKDAY(K29)=1,CONCATENATE("Ende KW ",WEEKNUM(K29,21)),""),_xlfn.IFNA(INDEX(Feiertagsberechnung!$C$11:$C$55,MATCH(K29,Feiertagsberechnung!$F$11:$F$55,0)),""))</f>
        <v/>
      </c>
      <c r="M29" s="14" t="str">
        <f t="shared" si="3"/>
        <v>Fr</v>
      </c>
      <c r="N29" s="16">
        <f t="shared" si="16"/>
        <v>45436</v>
      </c>
      <c r="O29" s="39" t="str">
        <f>IF(_xlfn.IFNA(INDEX(Feiertagsberechnung!$C$11:$C$55,MATCH(N29,Feiertagsberechnung!$F$11:$F$55,0)),"")="",IF(WEEKDAY(N29)=1,CONCATENATE("Ende KW ",WEEKNUM(N29,21)),""),_xlfn.IFNA(INDEX(Feiertagsberechnung!$C$11:$C$55,MATCH(N29,Feiertagsberechnung!$F$11:$F$55,0)),""))</f>
        <v/>
      </c>
      <c r="P29" s="14" t="str">
        <f t="shared" si="4"/>
        <v>Mo</v>
      </c>
      <c r="Q29" s="16">
        <f t="shared" si="17"/>
        <v>45467</v>
      </c>
      <c r="R29" s="39" t="str">
        <f>IF(_xlfn.IFNA(INDEX(Feiertagsberechnung!$C$11:$C$55,MATCH(Q29,Feiertagsberechnung!$F$11:$F$55,0)),"")="",IF(WEEKDAY(Q29)=1,CONCATENATE("Ende KW ",WEEKNUM(Q29,21)),""),_xlfn.IFNA(INDEX(Feiertagsberechnung!$C$11:$C$55,MATCH(Q29,Feiertagsberechnung!$F$11:$F$55,0)),""))</f>
        <v/>
      </c>
      <c r="S29" s="14" t="str">
        <f t="shared" si="5"/>
        <v>Mi</v>
      </c>
      <c r="T29" s="16">
        <f t="shared" si="18"/>
        <v>45497</v>
      </c>
      <c r="U29" s="39" t="str">
        <f>IF(_xlfn.IFNA(INDEX(Feiertagsberechnung!$C$11:$C$55,MATCH(T29,Feiertagsberechnung!$F$11:$F$55,0)),"")="",IF(WEEKDAY(T29)=1,CONCATENATE("Ende KW ",WEEKNUM(T29,21)),""),_xlfn.IFNA(INDEX(Feiertagsberechnung!$C$11:$C$55,MATCH(T29,Feiertagsberechnung!$F$11:$F$55,0)),""))</f>
        <v/>
      </c>
      <c r="V29" s="14" t="str">
        <f t="shared" si="6"/>
        <v>Sa</v>
      </c>
      <c r="W29" s="16">
        <f t="shared" si="19"/>
        <v>45528</v>
      </c>
      <c r="X29" s="39" t="str">
        <f>IF(_xlfn.IFNA(INDEX(Feiertagsberechnung!$C$11:$C$55,MATCH(W29,Feiertagsberechnung!$F$11:$F$55,0)),"")="",IF(WEEKDAY(W29)=1,CONCATENATE("Ende KW ",WEEKNUM(W29,21)),""),_xlfn.IFNA(INDEX(Feiertagsberechnung!$C$11:$C$55,MATCH(W29,Feiertagsberechnung!$F$11:$F$55,0)),""))</f>
        <v/>
      </c>
      <c r="Y29" s="14" t="str">
        <f t="shared" si="7"/>
        <v>Di</v>
      </c>
      <c r="Z29" s="16">
        <f t="shared" si="20"/>
        <v>45559</v>
      </c>
      <c r="AA29" s="39" t="str">
        <f>IF(_xlfn.IFNA(INDEX(Feiertagsberechnung!$C$11:$C$55,MATCH(Z29,Feiertagsberechnung!$F$11:$F$55,0)),"")="",IF(WEEKDAY(Z29)=1,CONCATENATE("Ende KW ",WEEKNUM(Z29,21)),""),_xlfn.IFNA(INDEX(Feiertagsberechnung!$C$11:$C$55,MATCH(Z29,Feiertagsberechnung!$F$11:$F$55,0)),""))</f>
        <v/>
      </c>
      <c r="AB29" s="14" t="str">
        <f t="shared" si="8"/>
        <v>Do</v>
      </c>
      <c r="AC29" s="16">
        <f t="shared" si="21"/>
        <v>45589</v>
      </c>
      <c r="AD29" s="39" t="str">
        <f>IF(_xlfn.IFNA(INDEX(Feiertagsberechnung!$C$11:$C$55,MATCH(AC29,Feiertagsberechnung!$F$11:$F$55,0)),"")="",IF(WEEKDAY(AC29)=1,CONCATENATE("Ende KW ",WEEKNUM(AC29,21)),""),_xlfn.IFNA(INDEX(Feiertagsberechnung!$C$11:$C$55,MATCH(AC29,Feiertagsberechnung!$F$11:$F$55,0)),""))</f>
        <v/>
      </c>
      <c r="AE29" s="14" t="str">
        <f t="shared" si="9"/>
        <v>So</v>
      </c>
      <c r="AF29" s="16">
        <f t="shared" si="22"/>
        <v>45620</v>
      </c>
      <c r="AG29" s="39" t="str">
        <f>IF(_xlfn.IFNA(INDEX(Feiertagsberechnung!$C$11:$C$55,MATCH(AF29,Feiertagsberechnung!$F$11:$F$55,0)),"")="",IF(WEEKDAY(AF29)=1,CONCATENATE("Ende KW ",WEEKNUM(AF29,21)),""),_xlfn.IFNA(INDEX(Feiertagsberechnung!$C$11:$C$55,MATCH(AF29,Feiertagsberechnung!$F$11:$F$55,0)),""))</f>
        <v>Ende KW 47</v>
      </c>
      <c r="AH29" s="14" t="str">
        <f t="shared" si="10"/>
        <v>Di</v>
      </c>
      <c r="AI29" s="16">
        <f t="shared" si="23"/>
        <v>45650</v>
      </c>
      <c r="AJ29" s="39" t="str">
        <f>IF(_xlfn.IFNA(INDEX(Feiertagsberechnung!$C$11:$C$55,MATCH(AI29,Feiertagsberechnung!$F$11:$F$55,0)),"")="",IF(WEEKDAY(AI29)=1,CONCATENATE("Ende KW ",WEEKNUM(AI29,21)),""),_xlfn.IFNA(INDEX(Feiertagsberechnung!$C$11:$C$55,MATCH(AI29,Feiertagsberechnung!$F$11:$F$55,0)),""))</f>
        <v>Heilig Abend</v>
      </c>
    </row>
    <row r="30" spans="1:36" s="19" customFormat="1" ht="12.75">
      <c r="A30" s="14" t="str">
        <f t="shared" si="11"/>
        <v>Do</v>
      </c>
      <c r="B30" s="16">
        <f t="shared" si="12"/>
        <v>45316</v>
      </c>
      <c r="C30" s="42" t="str">
        <f>IF(_xlfn.IFNA(INDEX(Feiertagsberechnung!$C$11:$C$55,MATCH(B30,Feiertagsberechnung!$F$11:$F$55,0)),"")="",IF(WEEKDAY(B30)=1,CONCATENATE("Ende KW ",WEEKNUM(B30,21)),""),_xlfn.IFNA(INDEX(Feiertagsberechnung!$C$11:$C$55,MATCH(B30,Feiertagsberechnung!$F$11:$F$55,0)),""))</f>
        <v/>
      </c>
      <c r="D30" s="14" t="str">
        <f t="shared" si="0"/>
        <v>So</v>
      </c>
      <c r="E30" s="16">
        <f t="shared" si="13"/>
        <v>45347</v>
      </c>
      <c r="F30" s="39" t="str">
        <f>IF(_xlfn.IFNA(INDEX(Feiertagsberechnung!$C$11:$C$55,MATCH(E30,Feiertagsberechnung!$F$11:$F$55,0)),"")="",IF(WEEKDAY(E30)=1,CONCATENATE("Ende KW ",WEEKNUM(E30,21)),""),_xlfn.IFNA(INDEX(Feiertagsberechnung!$C$11:$C$55,MATCH(E30,Feiertagsberechnung!$F$11:$F$55,0)),""))</f>
        <v>Ende KW 8</v>
      </c>
      <c r="G30" s="14" t="str">
        <f t="shared" si="1"/>
        <v>Mo</v>
      </c>
      <c r="H30" s="16">
        <f t="shared" si="14"/>
        <v>45376</v>
      </c>
      <c r="I30" s="39" t="str">
        <f>IF(_xlfn.IFNA(INDEX(Feiertagsberechnung!$C$11:$C$55,MATCH(H30,Feiertagsberechnung!$F$11:$F$55,0)),"")="",IF(WEEKDAY(H30)=1,CONCATENATE("Ende KW ",WEEKNUM(H30,21)),""),_xlfn.IFNA(INDEX(Feiertagsberechnung!$C$11:$C$55,MATCH(H30,Feiertagsberechnung!$F$11:$F$55,0)),""))</f>
        <v/>
      </c>
      <c r="J30" s="14" t="str">
        <f t="shared" si="2"/>
        <v>Do</v>
      </c>
      <c r="K30" s="16">
        <f t="shared" si="15"/>
        <v>45407</v>
      </c>
      <c r="L30" s="38" t="str">
        <f>IF(_xlfn.IFNA(INDEX(Feiertagsberechnung!$C$11:$C$55,MATCH(K30,Feiertagsberechnung!$F$11:$F$55,0)),"")="",IF(WEEKDAY(K30)=1,CONCATENATE("Ende KW ",WEEKNUM(K30,21)),""),_xlfn.IFNA(INDEX(Feiertagsberechnung!$C$11:$C$55,MATCH(K30,Feiertagsberechnung!$F$11:$F$55,0)),""))</f>
        <v/>
      </c>
      <c r="M30" s="14" t="str">
        <f t="shared" si="3"/>
        <v>Sa</v>
      </c>
      <c r="N30" s="16">
        <f t="shared" si="16"/>
        <v>45437</v>
      </c>
      <c r="O30" s="39" t="str">
        <f>IF(_xlfn.IFNA(INDEX(Feiertagsberechnung!$C$11:$C$55,MATCH(N30,Feiertagsberechnung!$F$11:$F$55,0)),"")="",IF(WEEKDAY(N30)=1,CONCATENATE("Ende KW ",WEEKNUM(N30,21)),""),_xlfn.IFNA(INDEX(Feiertagsberechnung!$C$11:$C$55,MATCH(N30,Feiertagsberechnung!$F$11:$F$55,0)),""))</f>
        <v/>
      </c>
      <c r="P30" s="14" t="str">
        <f t="shared" si="4"/>
        <v>Di</v>
      </c>
      <c r="Q30" s="16">
        <f t="shared" si="17"/>
        <v>45468</v>
      </c>
      <c r="R30" s="39" t="str">
        <f>IF(_xlfn.IFNA(INDEX(Feiertagsberechnung!$C$11:$C$55,MATCH(Q30,Feiertagsberechnung!$F$11:$F$55,0)),"")="",IF(WEEKDAY(Q30)=1,CONCATENATE("Ende KW ",WEEKNUM(Q30,21)),""),_xlfn.IFNA(INDEX(Feiertagsberechnung!$C$11:$C$55,MATCH(Q30,Feiertagsberechnung!$F$11:$F$55,0)),""))</f>
        <v/>
      </c>
      <c r="S30" s="14" t="str">
        <f t="shared" si="5"/>
        <v>Do</v>
      </c>
      <c r="T30" s="16">
        <f t="shared" si="18"/>
        <v>45498</v>
      </c>
      <c r="U30" s="39" t="str">
        <f>IF(_xlfn.IFNA(INDEX(Feiertagsberechnung!$C$11:$C$55,MATCH(T30,Feiertagsberechnung!$F$11:$F$55,0)),"")="",IF(WEEKDAY(T30)=1,CONCATENATE("Ende KW ",WEEKNUM(T30,21)),""),_xlfn.IFNA(INDEX(Feiertagsberechnung!$C$11:$C$55,MATCH(T30,Feiertagsberechnung!$F$11:$F$55,0)),""))</f>
        <v/>
      </c>
      <c r="V30" s="14" t="str">
        <f t="shared" si="6"/>
        <v>So</v>
      </c>
      <c r="W30" s="16">
        <f t="shared" si="19"/>
        <v>45529</v>
      </c>
      <c r="X30" s="39" t="str">
        <f>IF(_xlfn.IFNA(INDEX(Feiertagsberechnung!$C$11:$C$55,MATCH(W30,Feiertagsberechnung!$F$11:$F$55,0)),"")="",IF(WEEKDAY(W30)=1,CONCATENATE("Ende KW ",WEEKNUM(W30,21)),""),_xlfn.IFNA(INDEX(Feiertagsberechnung!$C$11:$C$55,MATCH(W30,Feiertagsberechnung!$F$11:$F$55,0)),""))</f>
        <v>Ende KW 34</v>
      </c>
      <c r="Y30" s="14" t="str">
        <f t="shared" si="7"/>
        <v>Mi</v>
      </c>
      <c r="Z30" s="16">
        <f t="shared" si="20"/>
        <v>45560</v>
      </c>
      <c r="AA30" s="39" t="str">
        <f>IF(_xlfn.IFNA(INDEX(Feiertagsberechnung!$C$11:$C$55,MATCH(Z30,Feiertagsberechnung!$F$11:$F$55,0)),"")="",IF(WEEKDAY(Z30)=1,CONCATENATE("Ende KW ",WEEKNUM(Z30,21)),""),_xlfn.IFNA(INDEX(Feiertagsberechnung!$C$11:$C$55,MATCH(Z30,Feiertagsberechnung!$F$11:$F$55,0)),""))</f>
        <v/>
      </c>
      <c r="AB30" s="14" t="str">
        <f t="shared" si="8"/>
        <v>Fr</v>
      </c>
      <c r="AC30" s="16">
        <f t="shared" si="21"/>
        <v>45590</v>
      </c>
      <c r="AD30" s="39" t="str">
        <f>IF(_xlfn.IFNA(INDEX(Feiertagsberechnung!$C$11:$C$55,MATCH(AC30,Feiertagsberechnung!$F$11:$F$55,0)),"")="",IF(WEEKDAY(AC30)=1,CONCATENATE("Ende KW ",WEEKNUM(AC30,21)),""),_xlfn.IFNA(INDEX(Feiertagsberechnung!$C$11:$C$55,MATCH(AC30,Feiertagsberechnung!$F$11:$F$55,0)),""))</f>
        <v/>
      </c>
      <c r="AE30" s="14" t="str">
        <f t="shared" si="9"/>
        <v>Mo</v>
      </c>
      <c r="AF30" s="16">
        <f t="shared" si="22"/>
        <v>45621</v>
      </c>
      <c r="AG30" s="39" t="str">
        <f>IF(_xlfn.IFNA(INDEX(Feiertagsberechnung!$C$11:$C$55,MATCH(AF30,Feiertagsberechnung!$F$11:$F$55,0)),"")="",IF(WEEKDAY(AF30)=1,CONCATENATE("Ende KW ",WEEKNUM(AF30,21)),""),_xlfn.IFNA(INDEX(Feiertagsberechnung!$C$11:$C$55,MATCH(AF30,Feiertagsberechnung!$F$11:$F$55,0)),""))</f>
        <v/>
      </c>
      <c r="AH30" s="17" t="str">
        <f t="shared" si="10"/>
        <v>Mi</v>
      </c>
      <c r="AI30" s="18">
        <f t="shared" si="23"/>
        <v>45651</v>
      </c>
      <c r="AJ30" s="39" t="str">
        <f>IF(_xlfn.IFNA(INDEX(Feiertagsberechnung!$C$11:$C$55,MATCH(AI30,Feiertagsberechnung!$F$11:$F$55,0)),"")="",IF(WEEKDAY(AI30)=1,CONCATENATE("Ende KW ",WEEKNUM(AI30,21)),""),_xlfn.IFNA(INDEX(Feiertagsberechnung!$C$11:$C$55,MATCH(AI30,Feiertagsberechnung!$F$11:$F$55,0)),""))</f>
        <v>1. Weihnachtsfeiertag</v>
      </c>
    </row>
    <row r="31" spans="1:36" s="19" customFormat="1" ht="12.75">
      <c r="A31" s="14" t="str">
        <f t="shared" si="11"/>
        <v>Fr</v>
      </c>
      <c r="B31" s="15">
        <f t="shared" si="12"/>
        <v>45317</v>
      </c>
      <c r="C31" s="42" t="str">
        <f>IF(_xlfn.IFNA(INDEX(Feiertagsberechnung!$C$11:$C$55,MATCH(B31,Feiertagsberechnung!$F$11:$F$55,0)),"")="",IF(WEEKDAY(B31)=1,CONCATENATE("Ende KW ",WEEKNUM(B31,21)),""),_xlfn.IFNA(INDEX(Feiertagsberechnung!$C$11:$C$55,MATCH(B31,Feiertagsberechnung!$F$11:$F$55,0)),""))</f>
        <v/>
      </c>
      <c r="D31" s="14" t="str">
        <f t="shared" si="0"/>
        <v>Mo</v>
      </c>
      <c r="E31" s="16">
        <f t="shared" si="13"/>
        <v>45348</v>
      </c>
      <c r="F31" s="39" t="str">
        <f>IF(_xlfn.IFNA(INDEX(Feiertagsberechnung!$C$11:$C$55,MATCH(E31,Feiertagsberechnung!$F$11:$F$55,0)),"")="",IF(WEEKDAY(E31)=1,CONCATENATE("Ende KW ",WEEKNUM(E31,21)),""),_xlfn.IFNA(INDEX(Feiertagsberechnung!$C$11:$C$55,MATCH(E31,Feiertagsberechnung!$F$11:$F$55,0)),""))</f>
        <v/>
      </c>
      <c r="G31" s="14" t="str">
        <f t="shared" si="1"/>
        <v>Di</v>
      </c>
      <c r="H31" s="16">
        <f t="shared" si="14"/>
        <v>45377</v>
      </c>
      <c r="I31" s="39" t="str">
        <f>IF(_xlfn.IFNA(INDEX(Feiertagsberechnung!$C$11:$C$55,MATCH(H31,Feiertagsberechnung!$F$11:$F$55,0)),"")="",IF(WEEKDAY(H31)=1,CONCATENATE("Ende KW ",WEEKNUM(H31,21)),""),_xlfn.IFNA(INDEX(Feiertagsberechnung!$C$11:$C$55,MATCH(H31,Feiertagsberechnung!$F$11:$F$55,0)),""))</f>
        <v/>
      </c>
      <c r="J31" s="14" t="str">
        <f t="shared" si="2"/>
        <v>Fr</v>
      </c>
      <c r="K31" s="16">
        <f t="shared" si="15"/>
        <v>45408</v>
      </c>
      <c r="L31" s="39" t="str">
        <f>IF(_xlfn.IFNA(INDEX(Feiertagsberechnung!$C$11:$C$55,MATCH(K31,Feiertagsberechnung!$F$11:$F$55,0)),"")="",IF(WEEKDAY(K31)=1,CONCATENATE("Ende KW ",WEEKNUM(K31,21)),""),_xlfn.IFNA(INDEX(Feiertagsberechnung!$C$11:$C$55,MATCH(K31,Feiertagsberechnung!$F$11:$F$55,0)),""))</f>
        <v/>
      </c>
      <c r="M31" s="14" t="str">
        <f t="shared" si="3"/>
        <v>So</v>
      </c>
      <c r="N31" s="16">
        <f t="shared" si="16"/>
        <v>45438</v>
      </c>
      <c r="O31" s="39" t="str">
        <f>IF(_xlfn.IFNA(INDEX(Feiertagsberechnung!$C$11:$C$55,MATCH(N31,Feiertagsberechnung!$F$11:$F$55,0)),"")="",IF(WEEKDAY(N31)=1,CONCATENATE("Ende KW ",WEEKNUM(N31,21)),""),_xlfn.IFNA(INDEX(Feiertagsberechnung!$C$11:$C$55,MATCH(N31,Feiertagsberechnung!$F$11:$F$55,0)),""))</f>
        <v>Ende KW 21</v>
      </c>
      <c r="P31" s="14" t="str">
        <f t="shared" si="4"/>
        <v>Mi</v>
      </c>
      <c r="Q31" s="16">
        <f t="shared" si="17"/>
        <v>45469</v>
      </c>
      <c r="R31" s="39" t="str">
        <f>IF(_xlfn.IFNA(INDEX(Feiertagsberechnung!$C$11:$C$55,MATCH(Q31,Feiertagsberechnung!$F$11:$F$55,0)),"")="",IF(WEEKDAY(Q31)=1,CONCATENATE("Ende KW ",WEEKNUM(Q31,21)),""),_xlfn.IFNA(INDEX(Feiertagsberechnung!$C$11:$C$55,MATCH(Q31,Feiertagsberechnung!$F$11:$F$55,0)),""))</f>
        <v/>
      </c>
      <c r="S31" s="14" t="str">
        <f t="shared" si="5"/>
        <v>Fr</v>
      </c>
      <c r="T31" s="16">
        <f t="shared" si="18"/>
        <v>45499</v>
      </c>
      <c r="U31" s="39" t="str">
        <f>IF(_xlfn.IFNA(INDEX(Feiertagsberechnung!$C$11:$C$55,MATCH(T31,Feiertagsberechnung!$F$11:$F$55,0)),"")="",IF(WEEKDAY(T31)=1,CONCATENATE("Ende KW ",WEEKNUM(T31,21)),""),_xlfn.IFNA(INDEX(Feiertagsberechnung!$C$11:$C$55,MATCH(T31,Feiertagsberechnung!$F$11:$F$55,0)),""))</f>
        <v/>
      </c>
      <c r="V31" s="14" t="str">
        <f t="shared" si="6"/>
        <v>Mo</v>
      </c>
      <c r="W31" s="16">
        <f t="shared" si="19"/>
        <v>45530</v>
      </c>
      <c r="X31" s="39" t="str">
        <f>IF(_xlfn.IFNA(INDEX(Feiertagsberechnung!$C$11:$C$55,MATCH(W31,Feiertagsberechnung!$F$11:$F$55,0)),"")="",IF(WEEKDAY(W31)=1,CONCATENATE("Ende KW ",WEEKNUM(W31,21)),""),_xlfn.IFNA(INDEX(Feiertagsberechnung!$C$11:$C$55,MATCH(W31,Feiertagsberechnung!$F$11:$F$55,0)),""))</f>
        <v/>
      </c>
      <c r="Y31" s="14" t="str">
        <f t="shared" si="7"/>
        <v>Do</v>
      </c>
      <c r="Z31" s="16">
        <f t="shared" si="20"/>
        <v>45561</v>
      </c>
      <c r="AA31" s="39" t="str">
        <f>IF(_xlfn.IFNA(INDEX(Feiertagsberechnung!$C$11:$C$55,MATCH(Z31,Feiertagsberechnung!$F$11:$F$55,0)),"")="",IF(WEEKDAY(Z31)=1,CONCATENATE("Ende KW ",WEEKNUM(Z31,21)),""),_xlfn.IFNA(INDEX(Feiertagsberechnung!$C$11:$C$55,MATCH(Z31,Feiertagsberechnung!$F$11:$F$55,0)),""))</f>
        <v/>
      </c>
      <c r="AB31" s="14" t="str">
        <f t="shared" si="8"/>
        <v>Sa</v>
      </c>
      <c r="AC31" s="16">
        <f t="shared" si="21"/>
        <v>45591</v>
      </c>
      <c r="AD31" s="39" t="str">
        <f>IF(_xlfn.IFNA(INDEX(Feiertagsberechnung!$C$11:$C$55,MATCH(AC31,Feiertagsberechnung!$F$11:$F$55,0)),"")="",IF(WEEKDAY(AC31)=1,CONCATENATE("Ende KW ",WEEKNUM(AC31,21)),""),_xlfn.IFNA(INDEX(Feiertagsberechnung!$C$11:$C$55,MATCH(AC31,Feiertagsberechnung!$F$11:$F$55,0)),""))</f>
        <v/>
      </c>
      <c r="AE31" s="14" t="str">
        <f t="shared" si="9"/>
        <v>Di</v>
      </c>
      <c r="AF31" s="16">
        <f t="shared" si="22"/>
        <v>45622</v>
      </c>
      <c r="AG31" s="39" t="str">
        <f>IF(_xlfn.IFNA(INDEX(Feiertagsberechnung!$C$11:$C$55,MATCH(AF31,Feiertagsberechnung!$F$11:$F$55,0)),"")="",IF(WEEKDAY(AF31)=1,CONCATENATE("Ende KW ",WEEKNUM(AF31,21)),""),_xlfn.IFNA(INDEX(Feiertagsberechnung!$C$11:$C$55,MATCH(AF31,Feiertagsberechnung!$F$11:$F$55,0)),""))</f>
        <v/>
      </c>
      <c r="AH31" s="17" t="str">
        <f t="shared" si="10"/>
        <v>Do</v>
      </c>
      <c r="AI31" s="18">
        <f t="shared" si="23"/>
        <v>45652</v>
      </c>
      <c r="AJ31" s="39" t="str">
        <f>IF(_xlfn.IFNA(INDEX(Feiertagsberechnung!$C$11:$C$55,MATCH(AI31,Feiertagsberechnung!$F$11:$F$55,0)),"")="",IF(WEEKDAY(AI31)=1,CONCATENATE("Ende KW ",WEEKNUM(AI31,21)),""),_xlfn.IFNA(INDEX(Feiertagsberechnung!$C$11:$C$55,MATCH(AI31,Feiertagsberechnung!$F$11:$F$55,0)),""))</f>
        <v>2. Weihnachtsfeiertag</v>
      </c>
    </row>
    <row r="32" spans="1:36" s="19" customFormat="1" ht="12.75">
      <c r="A32" s="14" t="str">
        <f t="shared" si="11"/>
        <v>Sa</v>
      </c>
      <c r="B32" s="16">
        <f t="shared" si="12"/>
        <v>45318</v>
      </c>
      <c r="C32" s="42" t="str">
        <f>IF(_xlfn.IFNA(INDEX(Feiertagsberechnung!$C$11:$C$55,MATCH(B32,Feiertagsberechnung!$F$11:$F$55,0)),"")="",IF(WEEKDAY(B32)=1,CONCATENATE("Ende KW ",WEEKNUM(B32,21)),""),_xlfn.IFNA(INDEX(Feiertagsberechnung!$C$11:$C$55,MATCH(B32,Feiertagsberechnung!$F$11:$F$55,0)),""))</f>
        <v/>
      </c>
      <c r="D32" s="14" t="str">
        <f t="shared" si="0"/>
        <v>Di</v>
      </c>
      <c r="E32" s="16">
        <f t="shared" si="13"/>
        <v>45349</v>
      </c>
      <c r="F32" s="38" t="str">
        <f>IF(_xlfn.IFNA(INDEX(Feiertagsberechnung!$C$11:$C$55,MATCH(E32,Feiertagsberechnung!$F$11:$F$55,0)),"")="",IF(WEEKDAY(E32)=1,CONCATENATE("Ende KW ",WEEKNUM(E32,21)),""),_xlfn.IFNA(INDEX(Feiertagsberechnung!$C$11:$C$55,MATCH(E32,Feiertagsberechnung!$F$11:$F$55,0)),""))</f>
        <v/>
      </c>
      <c r="G32" s="14" t="str">
        <f t="shared" si="1"/>
        <v>Mi</v>
      </c>
      <c r="H32" s="16">
        <f t="shared" si="14"/>
        <v>45378</v>
      </c>
      <c r="I32" s="38" t="str">
        <f>IF(_xlfn.IFNA(INDEX(Feiertagsberechnung!$C$11:$C$55,MATCH(H32,Feiertagsberechnung!$F$11:$F$55,0)),"")="",IF(WEEKDAY(H32)=1,CONCATENATE("Ende KW ",WEEKNUM(H32,21)),""),_xlfn.IFNA(INDEX(Feiertagsberechnung!$C$11:$C$55,MATCH(H32,Feiertagsberechnung!$F$11:$F$55,0)),""))</f>
        <v/>
      </c>
      <c r="J32" s="14" t="str">
        <f t="shared" si="2"/>
        <v>Sa</v>
      </c>
      <c r="K32" s="16">
        <f t="shared" si="15"/>
        <v>45409</v>
      </c>
      <c r="L32" s="39" t="str">
        <f>IF(_xlfn.IFNA(INDEX(Feiertagsberechnung!$C$11:$C$55,MATCH(K32,Feiertagsberechnung!$F$11:$F$55,0)),"")="",IF(WEEKDAY(K32)=1,CONCATENATE("Ende KW ",WEEKNUM(K32,21)),""),_xlfn.IFNA(INDEX(Feiertagsberechnung!$C$11:$C$55,MATCH(K32,Feiertagsberechnung!$F$11:$F$55,0)),""))</f>
        <v/>
      </c>
      <c r="M32" s="14" t="str">
        <f t="shared" si="3"/>
        <v>Mo</v>
      </c>
      <c r="N32" s="16">
        <f t="shared" si="16"/>
        <v>45439</v>
      </c>
      <c r="O32" s="39" t="str">
        <f>IF(_xlfn.IFNA(INDEX(Feiertagsberechnung!$C$11:$C$55,MATCH(N32,Feiertagsberechnung!$F$11:$F$55,0)),"")="",IF(WEEKDAY(N32)=1,CONCATENATE("Ende KW ",WEEKNUM(N32,21)),""),_xlfn.IFNA(INDEX(Feiertagsberechnung!$C$11:$C$55,MATCH(N32,Feiertagsberechnung!$F$11:$F$55,0)),""))</f>
        <v/>
      </c>
      <c r="P32" s="14" t="str">
        <f t="shared" si="4"/>
        <v>Do</v>
      </c>
      <c r="Q32" s="16">
        <f t="shared" si="17"/>
        <v>45470</v>
      </c>
      <c r="R32" s="39" t="str">
        <f>IF(_xlfn.IFNA(INDEX(Feiertagsberechnung!$C$11:$C$55,MATCH(Q32,Feiertagsberechnung!$F$11:$F$55,0)),"")="",IF(WEEKDAY(Q32)=1,CONCATENATE("Ende KW ",WEEKNUM(Q32,21)),""),_xlfn.IFNA(INDEX(Feiertagsberechnung!$C$11:$C$55,MATCH(Q32,Feiertagsberechnung!$F$11:$F$55,0)),""))</f>
        <v/>
      </c>
      <c r="S32" s="14" t="str">
        <f t="shared" si="5"/>
        <v>Sa</v>
      </c>
      <c r="T32" s="16">
        <f t="shared" si="18"/>
        <v>45500</v>
      </c>
      <c r="U32" s="39" t="str">
        <f>IF(_xlfn.IFNA(INDEX(Feiertagsberechnung!$C$11:$C$55,MATCH(T32,Feiertagsberechnung!$F$11:$F$55,0)),"")="",IF(WEEKDAY(T32)=1,CONCATENATE("Ende KW ",WEEKNUM(T32,21)),""),_xlfn.IFNA(INDEX(Feiertagsberechnung!$C$11:$C$55,MATCH(T32,Feiertagsberechnung!$F$11:$F$55,0)),""))</f>
        <v/>
      </c>
      <c r="V32" s="14" t="str">
        <f t="shared" si="6"/>
        <v>Di</v>
      </c>
      <c r="W32" s="16">
        <f t="shared" si="19"/>
        <v>45531</v>
      </c>
      <c r="X32" s="39" t="str">
        <f>IF(_xlfn.IFNA(INDEX(Feiertagsberechnung!$C$11:$C$55,MATCH(W32,Feiertagsberechnung!$F$11:$F$55,0)),"")="",IF(WEEKDAY(W32)=1,CONCATENATE("Ende KW ",WEEKNUM(W32,21)),""),_xlfn.IFNA(INDEX(Feiertagsberechnung!$C$11:$C$55,MATCH(W32,Feiertagsberechnung!$F$11:$F$55,0)),""))</f>
        <v/>
      </c>
      <c r="Y32" s="14" t="str">
        <f t="shared" si="7"/>
        <v>Fr</v>
      </c>
      <c r="Z32" s="16">
        <f t="shared" si="20"/>
        <v>45562</v>
      </c>
      <c r="AA32" s="39" t="str">
        <f>IF(_xlfn.IFNA(INDEX(Feiertagsberechnung!$C$11:$C$55,MATCH(Z32,Feiertagsberechnung!$F$11:$F$55,0)),"")="",IF(WEEKDAY(Z32)=1,CONCATENATE("Ende KW ",WEEKNUM(Z32,21)),""),_xlfn.IFNA(INDEX(Feiertagsberechnung!$C$11:$C$55,MATCH(Z32,Feiertagsberechnung!$F$11:$F$55,0)),""))</f>
        <v/>
      </c>
      <c r="AB32" s="14" t="str">
        <f t="shared" si="8"/>
        <v>So</v>
      </c>
      <c r="AC32" s="16">
        <f t="shared" si="21"/>
        <v>45592</v>
      </c>
      <c r="AD32" s="39" t="str">
        <f>IF(_xlfn.IFNA(INDEX(Feiertagsberechnung!$C$11:$C$55,MATCH(AC32,Feiertagsberechnung!$F$11:$F$55,0)),"")="",IF(WEEKDAY(AC32)=1,CONCATENATE("Ende KW ",WEEKNUM(AC32,21)),""),_xlfn.IFNA(INDEX(Feiertagsberechnung!$C$11:$C$55,MATCH(AC32,Feiertagsberechnung!$F$11:$F$55,0)),""))</f>
        <v>Ende KW 43</v>
      </c>
      <c r="AE32" s="14" t="str">
        <f t="shared" si="9"/>
        <v>Mi</v>
      </c>
      <c r="AF32" s="16">
        <f t="shared" si="22"/>
        <v>45623</v>
      </c>
      <c r="AG32" s="39" t="str">
        <f>IF(_xlfn.IFNA(INDEX(Feiertagsberechnung!$C$11:$C$55,MATCH(AF32,Feiertagsberechnung!$F$11:$F$55,0)),"")="",IF(WEEKDAY(AF32)=1,CONCATENATE("Ende KW ",WEEKNUM(AF32,21)),""),_xlfn.IFNA(INDEX(Feiertagsberechnung!$C$11:$C$55,MATCH(AF32,Feiertagsberechnung!$F$11:$F$55,0)),""))</f>
        <v/>
      </c>
      <c r="AH32" s="14" t="str">
        <f t="shared" si="10"/>
        <v>Fr</v>
      </c>
      <c r="AI32" s="16">
        <f t="shared" si="23"/>
        <v>45653</v>
      </c>
      <c r="AJ32" s="39" t="str">
        <f>IF(_xlfn.IFNA(INDEX(Feiertagsberechnung!$C$11:$C$55,MATCH(AI32,Feiertagsberechnung!$F$11:$F$55,0)),"")="",IF(WEEKDAY(AI32)=1,CONCATENATE("Ende KW ",WEEKNUM(AI32,21)),""),_xlfn.IFNA(INDEX(Feiertagsberechnung!$C$11:$C$55,MATCH(AI32,Feiertagsberechnung!$F$11:$F$55,0)),""))</f>
        <v/>
      </c>
    </row>
    <row r="33" spans="1:37" s="19" customFormat="1" ht="12.75">
      <c r="A33" s="14" t="str">
        <f t="shared" si="11"/>
        <v>So</v>
      </c>
      <c r="B33" s="16">
        <f t="shared" si="12"/>
        <v>45319</v>
      </c>
      <c r="C33" s="42" t="str">
        <f>IF(_xlfn.IFNA(INDEX(Feiertagsberechnung!$C$11:$C$55,MATCH(B33,Feiertagsberechnung!$F$11:$F$55,0)),"")="",IF(WEEKDAY(B33)=1,CONCATENATE("Ende KW ",WEEKNUM(B33,21)),""),_xlfn.IFNA(INDEX(Feiertagsberechnung!$C$11:$C$55,MATCH(B33,Feiertagsberechnung!$F$11:$F$55,0)),""))</f>
        <v>Ende KW 4</v>
      </c>
      <c r="D33" s="14" t="str">
        <f t="shared" si="0"/>
        <v>Mi</v>
      </c>
      <c r="E33" s="15">
        <f t="shared" si="13"/>
        <v>45350</v>
      </c>
      <c r="F33" s="38" t="str">
        <f>IF(_xlfn.IFNA(INDEX(Feiertagsberechnung!$C$11:$C$55,MATCH(E33,Feiertagsberechnung!$F$11:$F$55,0)),"")="",IF(WEEKDAY(E33)=1,CONCATENATE("Ende KW ",WEEKNUM(E33,21)),""),_xlfn.IFNA(INDEX(Feiertagsberechnung!$C$11:$C$55,MATCH(E33,Feiertagsberechnung!$F$11:$F$55,0)),""))</f>
        <v/>
      </c>
      <c r="G33" s="14" t="str">
        <f t="shared" si="1"/>
        <v>Do</v>
      </c>
      <c r="H33" s="16">
        <f t="shared" si="14"/>
        <v>45379</v>
      </c>
      <c r="I33" s="38" t="str">
        <f>IF(_xlfn.IFNA(INDEX(Feiertagsberechnung!$C$11:$C$55,MATCH(H33,Feiertagsberechnung!$F$11:$F$55,0)),"")="",IF(WEEKDAY(H33)=1,CONCATENATE("Ende KW ",WEEKNUM(H33,21)),""),_xlfn.IFNA(INDEX(Feiertagsberechnung!$C$11:$C$55,MATCH(H33,Feiertagsberechnung!$F$11:$F$55,0)),""))</f>
        <v/>
      </c>
      <c r="J33" s="14" t="str">
        <f t="shared" si="2"/>
        <v>So</v>
      </c>
      <c r="K33" s="16">
        <f t="shared" si="15"/>
        <v>45410</v>
      </c>
      <c r="L33" s="39" t="str">
        <f>IF(_xlfn.IFNA(INDEX(Feiertagsberechnung!$C$11:$C$55,MATCH(K33,Feiertagsberechnung!$F$11:$F$55,0)),"")="",IF(WEEKDAY(K33)=1,CONCATENATE("Ende KW ",WEEKNUM(K33,21)),""),_xlfn.IFNA(INDEX(Feiertagsberechnung!$C$11:$C$55,MATCH(K33,Feiertagsberechnung!$F$11:$F$55,0)),""))</f>
        <v>Ende KW 17</v>
      </c>
      <c r="M33" s="14" t="str">
        <f t="shared" si="3"/>
        <v>Di</v>
      </c>
      <c r="N33" s="16">
        <f t="shared" si="16"/>
        <v>45440</v>
      </c>
      <c r="O33" s="39" t="str">
        <f>IF(_xlfn.IFNA(INDEX(Feiertagsberechnung!$C$11:$C$55,MATCH(N33,Feiertagsberechnung!$F$11:$F$55,0)),"")="",IF(WEEKDAY(N33)=1,CONCATENATE("Ende KW ",WEEKNUM(N33,21)),""),_xlfn.IFNA(INDEX(Feiertagsberechnung!$C$11:$C$55,MATCH(N33,Feiertagsberechnung!$F$11:$F$55,0)),""))</f>
        <v/>
      </c>
      <c r="P33" s="14" t="str">
        <f t="shared" si="4"/>
        <v>Fr</v>
      </c>
      <c r="Q33" s="16">
        <f t="shared" si="17"/>
        <v>45471</v>
      </c>
      <c r="R33" s="39" t="str">
        <f>IF(_xlfn.IFNA(INDEX(Feiertagsberechnung!$C$11:$C$55,MATCH(Q33,Feiertagsberechnung!$F$11:$F$55,0)),"")="",IF(WEEKDAY(Q33)=1,CONCATENATE("Ende KW ",WEEKNUM(Q33,21)),""),_xlfn.IFNA(INDEX(Feiertagsberechnung!$C$11:$C$55,MATCH(Q33,Feiertagsberechnung!$F$11:$F$55,0)),""))</f>
        <v/>
      </c>
      <c r="S33" s="14" t="str">
        <f t="shared" si="5"/>
        <v>So</v>
      </c>
      <c r="T33" s="16">
        <f t="shared" si="18"/>
        <v>45501</v>
      </c>
      <c r="U33" s="39" t="str">
        <f>IF(_xlfn.IFNA(INDEX(Feiertagsberechnung!$C$11:$C$55,MATCH(T33,Feiertagsberechnung!$F$11:$F$55,0)),"")="",IF(WEEKDAY(T33)=1,CONCATENATE("Ende KW ",WEEKNUM(T33,21)),""),_xlfn.IFNA(INDEX(Feiertagsberechnung!$C$11:$C$55,MATCH(T33,Feiertagsberechnung!$F$11:$F$55,0)),""))</f>
        <v>Ende KW 30</v>
      </c>
      <c r="V33" s="14" t="str">
        <f t="shared" si="6"/>
        <v>Mi</v>
      </c>
      <c r="W33" s="16">
        <f t="shared" si="19"/>
        <v>45532</v>
      </c>
      <c r="X33" s="39" t="str">
        <f>IF(_xlfn.IFNA(INDEX(Feiertagsberechnung!$C$11:$C$55,MATCH(W33,Feiertagsberechnung!$F$11:$F$55,0)),"")="",IF(WEEKDAY(W33)=1,CONCATENATE("Ende KW ",WEEKNUM(W33,21)),""),_xlfn.IFNA(INDEX(Feiertagsberechnung!$C$11:$C$55,MATCH(W33,Feiertagsberechnung!$F$11:$F$55,0)),""))</f>
        <v/>
      </c>
      <c r="Y33" s="14" t="str">
        <f t="shared" si="7"/>
        <v>Sa</v>
      </c>
      <c r="Z33" s="16">
        <f t="shared" si="20"/>
        <v>45563</v>
      </c>
      <c r="AA33" s="39" t="str">
        <f>IF(_xlfn.IFNA(INDEX(Feiertagsberechnung!$C$11:$C$55,MATCH(Z33,Feiertagsberechnung!$F$11:$F$55,0)),"")="",IF(WEEKDAY(Z33)=1,CONCATENATE("Ende KW ",WEEKNUM(Z33,21)),""),_xlfn.IFNA(INDEX(Feiertagsberechnung!$C$11:$C$55,MATCH(Z33,Feiertagsberechnung!$F$11:$F$55,0)),""))</f>
        <v/>
      </c>
      <c r="AB33" s="14" t="str">
        <f t="shared" si="8"/>
        <v>Mo</v>
      </c>
      <c r="AC33" s="16">
        <f t="shared" si="21"/>
        <v>45593</v>
      </c>
      <c r="AD33" s="39" t="str">
        <f>IF(_xlfn.IFNA(INDEX(Feiertagsberechnung!$C$11:$C$55,MATCH(AC33,Feiertagsberechnung!$F$11:$F$55,0)),"")="",IF(WEEKDAY(AC33)=1,CONCATENATE("Ende KW ",WEEKNUM(AC33,21)),""),_xlfn.IFNA(INDEX(Feiertagsberechnung!$C$11:$C$55,MATCH(AC33,Feiertagsberechnung!$F$11:$F$55,0)),""))</f>
        <v/>
      </c>
      <c r="AE33" s="14" t="str">
        <f t="shared" si="9"/>
        <v>Do</v>
      </c>
      <c r="AF33" s="16">
        <f t="shared" si="22"/>
        <v>45624</v>
      </c>
      <c r="AG33" s="39" t="str">
        <f>IF(_xlfn.IFNA(INDEX(Feiertagsberechnung!$C$11:$C$55,MATCH(AF33,Feiertagsberechnung!$F$11:$F$55,0)),"")="",IF(WEEKDAY(AF33)=1,CONCATENATE("Ende KW ",WEEKNUM(AF33,21)),""),_xlfn.IFNA(INDEX(Feiertagsberechnung!$C$11:$C$55,MATCH(AF33,Feiertagsberechnung!$F$11:$F$55,0)),""))</f>
        <v/>
      </c>
      <c r="AH33" s="14" t="str">
        <f t="shared" si="10"/>
        <v>Sa</v>
      </c>
      <c r="AI33" s="16">
        <f t="shared" si="23"/>
        <v>45654</v>
      </c>
      <c r="AJ33" s="39" t="str">
        <f>IF(_xlfn.IFNA(INDEX(Feiertagsberechnung!$C$11:$C$55,MATCH(AI33,Feiertagsberechnung!$F$11:$F$55,0)),"")="",IF(WEEKDAY(AI33)=1,CONCATENATE("Ende KW ",WEEKNUM(AI33,21)),""),_xlfn.IFNA(INDEX(Feiertagsberechnung!$C$11:$C$55,MATCH(AI33,Feiertagsberechnung!$F$11:$F$55,0)),""))</f>
        <v/>
      </c>
    </row>
    <row r="34" spans="1:37" s="19" customFormat="1" ht="12.75">
      <c r="A34" s="14" t="str">
        <f t="shared" si="11"/>
        <v>Mo</v>
      </c>
      <c r="B34" s="16">
        <f t="shared" si="12"/>
        <v>45320</v>
      </c>
      <c r="C34" s="42" t="str">
        <f>IF(_xlfn.IFNA(INDEX(Feiertagsberechnung!$C$11:$C$55,MATCH(B34,Feiertagsberechnung!$F$11:$F$55,0)),"")="",IF(WEEKDAY(B34)=1,CONCATENATE("Ende KW ",WEEKNUM(B34,21)),""),_xlfn.IFNA(INDEX(Feiertagsberechnung!$C$11:$C$55,MATCH(B34,Feiertagsberechnung!$F$11:$F$55,0)),""))</f>
        <v/>
      </c>
      <c r="D34" s="53" t="str">
        <f>IF((MOD(Feiertagsberechnung!D6,4)=0)-(MOD(Feiertagsberechnung!D6,100)=0)+(MOD(Feiertagsberechnung!D6,400)=0)=0,"",VLOOKUP(WEEKDAY(E34),Wochentag,2))</f>
        <v>Do</v>
      </c>
      <c r="E34" s="49">
        <f>IF((MOD(Feiertagsberechnung!D6,4)=0)-(MOD(Feiertagsberechnung!D6,100)=0)+(MOD(Feiertagsberechnung!D6,400)=0)=0,2,E33+1)</f>
        <v>45351</v>
      </c>
      <c r="F34" s="39" t="str">
        <f>IF(_xlfn.IFNA(INDEX(Feiertagsberechnung!$C$11:$C$55,MATCH(E34,Feiertagsberechnung!$F$11:$F$55,0)),"")="",IF(WEEKDAY(E34)=1,CONCATENATE("Ende KW ",WEEKNUM(E34,21)),""),_xlfn.IFNA(INDEX(Feiertagsberechnung!$C$11:$C$55,MATCH(E34,Feiertagsberechnung!$F$11:$F$55,0)),""))</f>
        <v/>
      </c>
      <c r="G34" s="14" t="str">
        <f t="shared" si="1"/>
        <v>Fr</v>
      </c>
      <c r="H34" s="16">
        <f t="shared" si="14"/>
        <v>45380</v>
      </c>
      <c r="I34" s="39" t="str">
        <f>IF(_xlfn.IFNA(INDEX(Feiertagsberechnung!$C$11:$C$55,MATCH(H34,Feiertagsberechnung!$F$11:$F$55,0)),"")="",IF(WEEKDAY(H34)=1,CONCATENATE("Ende KW ",WEEKNUM(H34,21)),""),_xlfn.IFNA(INDEX(Feiertagsberechnung!$C$11:$C$55,MATCH(H34,Feiertagsberechnung!$F$11:$F$55,0)),""))</f>
        <v>Karfreitag</v>
      </c>
      <c r="J34" s="14" t="str">
        <f t="shared" si="2"/>
        <v>Mo</v>
      </c>
      <c r="K34" s="16">
        <f t="shared" si="15"/>
        <v>45411</v>
      </c>
      <c r="L34" s="39" t="str">
        <f>IF(_xlfn.IFNA(INDEX(Feiertagsberechnung!$C$11:$C$55,MATCH(K34,Feiertagsberechnung!$F$11:$F$55,0)),"")="",IF(WEEKDAY(K34)=1,CONCATENATE("Ende KW ",WEEKNUM(K34,21)),""),_xlfn.IFNA(INDEX(Feiertagsberechnung!$C$11:$C$55,MATCH(K34,Feiertagsberechnung!$F$11:$F$55,0)),""))</f>
        <v/>
      </c>
      <c r="M34" s="14" t="str">
        <f t="shared" si="3"/>
        <v>Mi</v>
      </c>
      <c r="N34" s="16">
        <f t="shared" si="16"/>
        <v>45441</v>
      </c>
      <c r="O34" s="39" t="str">
        <f>IF(_xlfn.IFNA(INDEX(Feiertagsberechnung!$C$11:$C$55,MATCH(N34,Feiertagsberechnung!$F$11:$F$55,0)),"")="",IF(WEEKDAY(N34)=1,CONCATENATE("Ende KW ",WEEKNUM(N34,21)),""),_xlfn.IFNA(INDEX(Feiertagsberechnung!$C$11:$C$55,MATCH(N34,Feiertagsberechnung!$F$11:$F$55,0)),""))</f>
        <v/>
      </c>
      <c r="P34" s="14" t="str">
        <f t="shared" si="4"/>
        <v>Sa</v>
      </c>
      <c r="Q34" s="16">
        <f t="shared" si="17"/>
        <v>45472</v>
      </c>
      <c r="R34" s="39" t="str">
        <f>IF(_xlfn.IFNA(INDEX(Feiertagsberechnung!$C$11:$C$55,MATCH(Q34,Feiertagsberechnung!$F$11:$F$55,0)),"")="",IF(WEEKDAY(Q34)=1,CONCATENATE("Ende KW ",WEEKNUM(Q34,21)),""),_xlfn.IFNA(INDEX(Feiertagsberechnung!$C$11:$C$55,MATCH(Q34,Feiertagsberechnung!$F$11:$F$55,0)),""))</f>
        <v/>
      </c>
      <c r="S34" s="14" t="str">
        <f t="shared" si="5"/>
        <v>Mo</v>
      </c>
      <c r="T34" s="16">
        <f t="shared" si="18"/>
        <v>45502</v>
      </c>
      <c r="U34" s="39" t="str">
        <f>IF(_xlfn.IFNA(INDEX(Feiertagsberechnung!$C$11:$C$55,MATCH(T34,Feiertagsberechnung!$F$11:$F$55,0)),"")="",IF(WEEKDAY(T34)=1,CONCATENATE("Ende KW ",WEEKNUM(T34,21)),""),_xlfn.IFNA(INDEX(Feiertagsberechnung!$C$11:$C$55,MATCH(T34,Feiertagsberechnung!$F$11:$F$55,0)),""))</f>
        <v/>
      </c>
      <c r="V34" s="14" t="str">
        <f t="shared" si="6"/>
        <v>Do</v>
      </c>
      <c r="W34" s="16">
        <f t="shared" si="19"/>
        <v>45533</v>
      </c>
      <c r="X34" s="39" t="str">
        <f>IF(_xlfn.IFNA(INDEX(Feiertagsberechnung!$C$11:$C$55,MATCH(W34,Feiertagsberechnung!$F$11:$F$55,0)),"")="",IF(WEEKDAY(W34)=1,CONCATENATE("Ende KW ",WEEKNUM(W34,21)),""),_xlfn.IFNA(INDEX(Feiertagsberechnung!$C$11:$C$55,MATCH(W34,Feiertagsberechnung!$F$11:$F$55,0)),""))</f>
        <v/>
      </c>
      <c r="Y34" s="14" t="str">
        <f t="shared" si="7"/>
        <v>So</v>
      </c>
      <c r="Z34" s="16">
        <f t="shared" si="20"/>
        <v>45564</v>
      </c>
      <c r="AA34" s="39" t="str">
        <f>IF(_xlfn.IFNA(INDEX(Feiertagsberechnung!$C$11:$C$55,MATCH(Z34,Feiertagsberechnung!$F$11:$F$55,0)),"")="",IF(WEEKDAY(Z34)=1,CONCATENATE("Ende KW ",WEEKNUM(Z34,21)),""),_xlfn.IFNA(INDEX(Feiertagsberechnung!$C$11:$C$55,MATCH(Z34,Feiertagsberechnung!$F$11:$F$55,0)),""))</f>
        <v>Ende KW 39</v>
      </c>
      <c r="AB34" s="14" t="str">
        <f t="shared" si="8"/>
        <v>Di</v>
      </c>
      <c r="AC34" s="16">
        <f t="shared" si="21"/>
        <v>45594</v>
      </c>
      <c r="AD34" s="39" t="str">
        <f>IF(_xlfn.IFNA(INDEX(Feiertagsberechnung!$C$11:$C$55,MATCH(AC34,Feiertagsberechnung!$F$11:$F$55,0)),"")="",IF(WEEKDAY(AC34)=1,CONCATENATE("Ende KW ",WEEKNUM(AC34,21)),""),_xlfn.IFNA(INDEX(Feiertagsberechnung!$C$11:$C$55,MATCH(AC34,Feiertagsberechnung!$F$11:$F$55,0)),""))</f>
        <v/>
      </c>
      <c r="AE34" s="14" t="str">
        <f t="shared" si="9"/>
        <v>Fr</v>
      </c>
      <c r="AF34" s="16">
        <f t="shared" si="22"/>
        <v>45625</v>
      </c>
      <c r="AG34" s="39" t="str">
        <f>IF(_xlfn.IFNA(INDEX(Feiertagsberechnung!$C$11:$C$55,MATCH(AF34,Feiertagsberechnung!$F$11:$F$55,0)),"")="",IF(WEEKDAY(AF34)=1,CONCATENATE("Ende KW ",WEEKNUM(AF34,21)),""),_xlfn.IFNA(INDEX(Feiertagsberechnung!$C$11:$C$55,MATCH(AF34,Feiertagsberechnung!$F$11:$F$55,0)),""))</f>
        <v/>
      </c>
      <c r="AH34" s="14" t="str">
        <f t="shared" si="10"/>
        <v>So</v>
      </c>
      <c r="AI34" s="16">
        <f t="shared" si="23"/>
        <v>45655</v>
      </c>
      <c r="AJ34" s="39" t="str">
        <f>IF(_xlfn.IFNA(INDEX(Feiertagsberechnung!$C$11:$C$55,MATCH(AI34,Feiertagsberechnung!$F$11:$F$55,0)),"")="",IF(WEEKDAY(AI34)=1,CONCATENATE("Ende KW ",WEEKNUM(AI34,21)),""),_xlfn.IFNA(INDEX(Feiertagsberechnung!$C$11:$C$55,MATCH(AI34,Feiertagsberechnung!$F$11:$F$55,0)),""))</f>
        <v>Ende KW 52</v>
      </c>
    </row>
    <row r="35" spans="1:37" s="19" customFormat="1" ht="12.75">
      <c r="A35" s="14" t="str">
        <f t="shared" si="11"/>
        <v>Di</v>
      </c>
      <c r="B35" s="16">
        <f t="shared" si="12"/>
        <v>45321</v>
      </c>
      <c r="C35" s="41" t="str">
        <f>IF(_xlfn.IFNA(INDEX(Feiertagsberechnung!$C$11:$C$55,MATCH(B35,Feiertagsberechnung!$F$11:$F$55,0)),"")="",IF(WEEKDAY(B35)=1,CONCATENATE("Ende KW ",WEEKNUM(B35,21)),""),_xlfn.IFNA(INDEX(Feiertagsberechnung!$C$11:$C$55,MATCH(B35,Feiertagsberechnung!$F$11:$F$55,0)),""))</f>
        <v/>
      </c>
      <c r="D35" s="54"/>
      <c r="E35" s="51"/>
      <c r="F35" s="50"/>
      <c r="G35" s="14" t="str">
        <f t="shared" si="1"/>
        <v>Sa</v>
      </c>
      <c r="H35" s="16">
        <f t="shared" si="14"/>
        <v>45381</v>
      </c>
      <c r="I35" s="39" t="str">
        <f>IF(_xlfn.IFNA(INDEX(Feiertagsberechnung!$C$11:$C$55,MATCH(H35,Feiertagsberechnung!$F$11:$F$55,0)),"")="",IF(WEEKDAY(H35)=1,CONCATENATE("Ende KW ",WEEKNUM(H35,21)),""),_xlfn.IFNA(INDEX(Feiertagsberechnung!$C$11:$C$55,MATCH(H35,Feiertagsberechnung!$F$11:$F$55,0)),""))</f>
        <v/>
      </c>
      <c r="J35" s="14" t="str">
        <f t="shared" si="2"/>
        <v>Di</v>
      </c>
      <c r="K35" s="16">
        <f t="shared" si="15"/>
        <v>45412</v>
      </c>
      <c r="L35" s="39" t="str">
        <f>IF(_xlfn.IFNA(INDEX(Feiertagsberechnung!$C$11:$C$55,MATCH(K35,Feiertagsberechnung!$F$11:$F$55,0)),"")="",IF(WEEKDAY(K35)=1,CONCATENATE("Ende KW ",WEEKNUM(K35,21)),""),_xlfn.IFNA(INDEX(Feiertagsberechnung!$C$11:$C$55,MATCH(K35,Feiertagsberechnung!$F$11:$F$55,0)),""))</f>
        <v/>
      </c>
      <c r="M35" s="14" t="str">
        <f t="shared" si="3"/>
        <v>Do</v>
      </c>
      <c r="N35" s="16">
        <f t="shared" si="16"/>
        <v>45442</v>
      </c>
      <c r="O35" s="39" t="str">
        <f>IF(_xlfn.IFNA(INDEX(Feiertagsberechnung!$C$11:$C$55,MATCH(N35,Feiertagsberechnung!$F$11:$F$55,0)),"")="",IF(WEEKDAY(N35)=1,CONCATENATE("Ende KW ",WEEKNUM(N35,21)),""),_xlfn.IFNA(INDEX(Feiertagsberechnung!$C$11:$C$55,MATCH(N35,Feiertagsberechnung!$F$11:$F$55,0)),""))</f>
        <v>Fronleichnam</v>
      </c>
      <c r="P35" s="14" t="str">
        <f t="shared" si="4"/>
        <v>So</v>
      </c>
      <c r="Q35" s="16">
        <f t="shared" si="17"/>
        <v>45473</v>
      </c>
      <c r="R35" s="39" t="str">
        <f>IF(_xlfn.IFNA(INDEX(Feiertagsberechnung!$C$11:$C$55,MATCH(Q35,Feiertagsberechnung!$F$11:$F$55,0)),"")="",IF(WEEKDAY(Q35)=1,CONCATENATE("Ende KW ",WEEKNUM(Q35,21)),""),_xlfn.IFNA(INDEX(Feiertagsberechnung!$C$11:$C$55,MATCH(Q35,Feiertagsberechnung!$F$11:$F$55,0)),""))</f>
        <v>Ende KW 26</v>
      </c>
      <c r="S35" s="14" t="str">
        <f t="shared" si="5"/>
        <v>Di</v>
      </c>
      <c r="T35" s="16">
        <f t="shared" si="18"/>
        <v>45503</v>
      </c>
      <c r="U35" s="39" t="str">
        <f>IF(_xlfn.IFNA(INDEX(Feiertagsberechnung!$C$11:$C$55,MATCH(T35,Feiertagsberechnung!$F$11:$F$55,0)),"")="",IF(WEEKDAY(T35)=1,CONCATENATE("Ende KW ",WEEKNUM(T35,21)),""),_xlfn.IFNA(INDEX(Feiertagsberechnung!$C$11:$C$55,MATCH(T35,Feiertagsberechnung!$F$11:$F$55,0)),""))</f>
        <v/>
      </c>
      <c r="V35" s="14" t="str">
        <f t="shared" si="6"/>
        <v>Fr</v>
      </c>
      <c r="W35" s="16">
        <f t="shared" si="19"/>
        <v>45534</v>
      </c>
      <c r="X35" s="39" t="str">
        <f>IF(_xlfn.IFNA(INDEX(Feiertagsberechnung!$C$11:$C$55,MATCH(W35,Feiertagsberechnung!$F$11:$F$55,0)),"")="",IF(WEEKDAY(W35)=1,CONCATENATE("Ende KW ",WEEKNUM(W35,21)),""),_xlfn.IFNA(INDEX(Feiertagsberechnung!$C$11:$C$55,MATCH(W35,Feiertagsberechnung!$F$11:$F$55,0)),""))</f>
        <v/>
      </c>
      <c r="Y35" s="14" t="str">
        <f t="shared" si="7"/>
        <v>Mo</v>
      </c>
      <c r="Z35" s="16">
        <f t="shared" si="20"/>
        <v>45565</v>
      </c>
      <c r="AA35" s="39" t="str">
        <f>IF(_xlfn.IFNA(INDEX(Feiertagsberechnung!$C$11:$C$55,MATCH(Z35,Feiertagsberechnung!$F$11:$F$55,0)),"")="",IF(WEEKDAY(Z35)=1,CONCATENATE("Ende KW ",WEEKNUM(Z35,21)),""),_xlfn.IFNA(INDEX(Feiertagsberechnung!$C$11:$C$55,MATCH(Z35,Feiertagsberechnung!$F$11:$F$55,0)),""))</f>
        <v/>
      </c>
      <c r="AB35" s="14" t="str">
        <f t="shared" si="8"/>
        <v>Mi</v>
      </c>
      <c r="AC35" s="16">
        <f t="shared" si="21"/>
        <v>45595</v>
      </c>
      <c r="AD35" s="39" t="str">
        <f>IF(_xlfn.IFNA(INDEX(Feiertagsberechnung!$C$11:$C$55,MATCH(AC35,Feiertagsberechnung!$F$11:$F$55,0)),"")="",IF(WEEKDAY(AC35)=1,CONCATENATE("Ende KW ",WEEKNUM(AC35,21)),""),_xlfn.IFNA(INDEX(Feiertagsberechnung!$C$11:$C$55,MATCH(AC35,Feiertagsberechnung!$F$11:$F$55,0)),""))</f>
        <v/>
      </c>
      <c r="AE35" s="14" t="str">
        <f t="shared" si="9"/>
        <v>Sa</v>
      </c>
      <c r="AF35" s="16">
        <f t="shared" si="22"/>
        <v>45626</v>
      </c>
      <c r="AG35" s="39" t="str">
        <f>IF(_xlfn.IFNA(INDEX(Feiertagsberechnung!$C$11:$C$55,MATCH(AF35,Feiertagsberechnung!$F$11:$F$55,0)),"")="",IF(WEEKDAY(AF35)=1,CONCATENATE("Ende KW ",WEEKNUM(AF35,21)),""),_xlfn.IFNA(INDEX(Feiertagsberechnung!$C$11:$C$55,MATCH(AF35,Feiertagsberechnung!$F$11:$F$55,0)),""))</f>
        <v/>
      </c>
      <c r="AH35" s="14" t="str">
        <f t="shared" si="10"/>
        <v>Mo</v>
      </c>
      <c r="AI35" s="16">
        <f t="shared" si="23"/>
        <v>45656</v>
      </c>
      <c r="AJ35" s="39" t="str">
        <f>IF(_xlfn.IFNA(INDEX(Feiertagsberechnung!$C$11:$C$55,MATCH(AI35,Feiertagsberechnung!$F$11:$F$55,0)),"")="",IF(WEEKDAY(AI35)=1,CONCATENATE("Ende KW ",WEEKNUM(AI35,21)),""),_xlfn.IFNA(INDEX(Feiertagsberechnung!$C$11:$C$55,MATCH(AI35,Feiertagsberechnung!$F$11:$F$55,0)),""))</f>
        <v/>
      </c>
    </row>
    <row r="36" spans="1:37" s="19" customFormat="1" ht="12.75">
      <c r="A36" s="14" t="str">
        <f t="shared" si="11"/>
        <v>Mi</v>
      </c>
      <c r="B36" s="15">
        <f t="shared" si="12"/>
        <v>45322</v>
      </c>
      <c r="C36" s="41" t="str">
        <f>IF(_xlfn.IFNA(INDEX(Feiertagsberechnung!$C$11:$C$55,MATCH(B36,Feiertagsberechnung!$F$11:$F$55,0)),"")="",IF(WEEKDAY(B36)=1,CONCATENATE("Ende KW ",WEEKNUM(B36,21)),""),_xlfn.IFNA(INDEX(Feiertagsberechnung!$C$11:$C$55,MATCH(B36,Feiertagsberechnung!$F$11:$F$55,0)),""))</f>
        <v/>
      </c>
      <c r="D36" s="50"/>
      <c r="E36" s="52"/>
      <c r="F36" s="50"/>
      <c r="G36" s="14" t="str">
        <f t="shared" si="1"/>
        <v>So</v>
      </c>
      <c r="H36" s="16">
        <f t="shared" si="14"/>
        <v>45382</v>
      </c>
      <c r="I36" s="39" t="str">
        <f>IF(_xlfn.IFNA(INDEX(Feiertagsberechnung!$C$11:$C$55,MATCH(H36,Feiertagsberechnung!$F$11:$F$55,0)),"")="",IF(WEEKDAY(H36)=1,CONCATENATE("Ende KW ",WEEKNUM(H36,21)),""),_xlfn.IFNA(INDEX(Feiertagsberechnung!$C$11:$C$55,MATCH(H36,Feiertagsberechnung!$F$11:$F$55,0)),""))</f>
        <v>Ostersonntag</v>
      </c>
      <c r="J36" s="26"/>
      <c r="K36" s="27"/>
      <c r="L36" s="26"/>
      <c r="M36" s="14" t="str">
        <f t="shared" si="3"/>
        <v>Fr</v>
      </c>
      <c r="N36" s="16">
        <f t="shared" si="16"/>
        <v>45443</v>
      </c>
      <c r="O36" s="39" t="str">
        <f>IF(_xlfn.IFNA(INDEX(Feiertagsberechnung!$C$11:$C$55,MATCH(N36,Feiertagsberechnung!$F$11:$F$55,0)),"")="",IF(WEEKDAY(N36)=1,CONCATENATE("Ende KW ",WEEKNUM(N36,21)),""),_xlfn.IFNA(INDEX(Feiertagsberechnung!$C$11:$C$55,MATCH(N36,Feiertagsberechnung!$F$11:$F$55,0)),""))</f>
        <v/>
      </c>
      <c r="P36" s="26"/>
      <c r="Q36" s="27"/>
      <c r="R36" s="26"/>
      <c r="S36" s="14" t="str">
        <f t="shared" si="5"/>
        <v>Mi</v>
      </c>
      <c r="T36" s="16">
        <f t="shared" si="18"/>
        <v>45504</v>
      </c>
      <c r="U36" s="39" t="str">
        <f>IF(_xlfn.IFNA(INDEX(Feiertagsberechnung!$C$11:$C$55,MATCH(T36,Feiertagsberechnung!$F$11:$F$55,0)),"")="",IF(WEEKDAY(T36)=1,CONCATENATE("Ende KW ",WEEKNUM(T36,21)),""),_xlfn.IFNA(INDEX(Feiertagsberechnung!$C$11:$C$55,MATCH(T36,Feiertagsberechnung!$F$11:$F$55,0)),""))</f>
        <v/>
      </c>
      <c r="V36" s="14" t="str">
        <f t="shared" si="6"/>
        <v>Sa</v>
      </c>
      <c r="W36" s="16">
        <f t="shared" si="19"/>
        <v>45535</v>
      </c>
      <c r="X36" s="39" t="str">
        <f>IF(_xlfn.IFNA(INDEX(Feiertagsberechnung!$C$11:$C$55,MATCH(W36,Feiertagsberechnung!$F$11:$F$55,0)),"")="",IF(WEEKDAY(W36)=1,CONCATENATE("Ende KW ",WEEKNUM(W36,21)),""),_xlfn.IFNA(INDEX(Feiertagsberechnung!$C$11:$C$55,MATCH(W36,Feiertagsberechnung!$F$11:$F$55,0)),""))</f>
        <v/>
      </c>
      <c r="Y36" s="122"/>
      <c r="Z36" s="122"/>
      <c r="AA36" s="26"/>
      <c r="AB36" s="14" t="str">
        <f t="shared" si="8"/>
        <v>Do</v>
      </c>
      <c r="AC36" s="16">
        <f t="shared" si="21"/>
        <v>45596</v>
      </c>
      <c r="AD36" s="39" t="str">
        <f>IF(_xlfn.IFNA(INDEX(Feiertagsberechnung!$C$11:$C$55,MATCH(AC36,Feiertagsberechnung!$F$11:$F$55,0)),"")="",IF(WEEKDAY(AC36)=1,CONCATENATE("Ende KW ",WEEKNUM(AC36,21)),""),_xlfn.IFNA(INDEX(Feiertagsberechnung!$C$11:$C$55,MATCH(AC36,Feiertagsberechnung!$F$11:$F$55,0)),""))</f>
        <v/>
      </c>
      <c r="AE36" s="26"/>
      <c r="AF36" s="27"/>
      <c r="AG36" s="26"/>
      <c r="AH36" s="17" t="str">
        <f t="shared" si="10"/>
        <v>Di</v>
      </c>
      <c r="AI36" s="18">
        <f t="shared" si="23"/>
        <v>45657</v>
      </c>
      <c r="AJ36" s="39" t="str">
        <f>IF(_xlfn.IFNA(INDEX(Feiertagsberechnung!$C$11:$C$55,MATCH(AI36,Feiertagsberechnung!$F$11:$F$55,0)),"")="",IF(WEEKDAY(AI36)=1,CONCATENATE("Ende KW ",WEEKNUM(AI36,21)),""),_xlfn.IFNA(INDEX(Feiertagsberechnung!$C$11:$C$55,MATCH(AI36,Feiertagsberechnung!$F$11:$F$55,0)),""))</f>
        <v>Silvester</v>
      </c>
    </row>
    <row r="37" spans="1:37" ht="3" customHeight="1">
      <c r="A37" s="7"/>
      <c r="B37" s="28"/>
      <c r="C37" s="7"/>
      <c r="D37" s="7"/>
      <c r="E37" s="28"/>
      <c r="F37" s="7"/>
      <c r="G37" s="7"/>
      <c r="H37" s="28"/>
      <c r="I37" s="7"/>
      <c r="J37" s="7"/>
      <c r="K37" s="28"/>
      <c r="L37" s="7"/>
      <c r="M37" s="7"/>
      <c r="N37" s="28"/>
      <c r="O37" s="7"/>
      <c r="P37" s="7"/>
      <c r="Q37" s="28"/>
      <c r="R37" s="7"/>
      <c r="S37" s="7"/>
      <c r="T37" s="28"/>
      <c r="U37" s="7"/>
      <c r="V37" s="7"/>
      <c r="W37" s="28"/>
      <c r="X37" s="7"/>
      <c r="Y37" s="7"/>
      <c r="Z37" s="28"/>
      <c r="AA37" s="7"/>
      <c r="AB37" s="7"/>
      <c r="AC37" s="28"/>
      <c r="AD37" s="7"/>
      <c r="AE37" s="7"/>
      <c r="AF37" s="28"/>
      <c r="AG37" s="7"/>
      <c r="AH37" s="7"/>
      <c r="AI37" s="28"/>
      <c r="AJ37" s="7"/>
    </row>
    <row r="38" spans="1:37" s="32" customFormat="1" ht="12">
      <c r="A38" s="8"/>
      <c r="B38" s="30">
        <f>NETWORKDAYS.INTL(B6,B36,1,Feiertagsberechnung!$H$11:$H$33)</f>
        <v>22</v>
      </c>
      <c r="C38" s="8" t="s">
        <v>103</v>
      </c>
      <c r="D38" s="8"/>
      <c r="E38" s="30">
        <f>IF((MOD(Feiertagsberechnung!D6,4)=0)-(MOD(Feiertagsberechnung!D6,100)=0)+(MOD(Feiertagsberechnung!D6,400)=0)=0,NETWORKDAYS.INTL(E6,E33,1,Feiertagsberechnung!$H$11:$H$33),NETWORKDAYS.INTL(E6,E34,1,Feiertagsberechnung!$H$11:$H$33))</f>
        <v>21</v>
      </c>
      <c r="F38" s="8" t="s">
        <v>103</v>
      </c>
      <c r="G38" s="8"/>
      <c r="H38" s="30">
        <f>NETWORKDAYS.INTL(H6,H36,1,Feiertagsberechnung!$H$11:$H$33)</f>
        <v>20</v>
      </c>
      <c r="I38" s="8" t="s">
        <v>103</v>
      </c>
      <c r="J38" s="8"/>
      <c r="K38" s="30">
        <f>NETWORKDAYS.INTL(K6,K35,1,Feiertagsberechnung!$H$11:$H$33)</f>
        <v>21</v>
      </c>
      <c r="L38" s="8" t="s">
        <v>103</v>
      </c>
      <c r="M38" s="8"/>
      <c r="N38" s="30">
        <f>NETWORKDAYS.INTL(N6,N36,1,Feiertagsberechnung!$H$11:$H$33)</f>
        <v>19</v>
      </c>
      <c r="O38" s="8" t="s">
        <v>103</v>
      </c>
      <c r="P38" s="8"/>
      <c r="Q38" s="30">
        <f>NETWORKDAYS.INTL(Q6,Q35,1,Feiertagsberechnung!$H$11:$H$33)</f>
        <v>20</v>
      </c>
      <c r="R38" s="8" t="s">
        <v>103</v>
      </c>
      <c r="S38" s="8"/>
      <c r="T38" s="30">
        <f>NETWORKDAYS.INTL(T6,T36,1,Feiertagsberechnung!$H$11:$H$33)</f>
        <v>23</v>
      </c>
      <c r="U38" s="8" t="s">
        <v>103</v>
      </c>
      <c r="V38" s="8"/>
      <c r="W38" s="30">
        <f>NETWORKDAYS.INTL(W6,W36,1,Feiertagsberechnung!$H$11:$H$33)</f>
        <v>22</v>
      </c>
      <c r="X38" s="8" t="s">
        <v>103</v>
      </c>
      <c r="Y38" s="8"/>
      <c r="Z38" s="30">
        <f>NETWORKDAYS.INTL(Z6,Z35,1,Feiertagsberechnung!$H$11:$H$33)</f>
        <v>21</v>
      </c>
      <c r="AA38" s="8" t="s">
        <v>103</v>
      </c>
      <c r="AB38" s="8"/>
      <c r="AC38" s="30">
        <f>NETWORKDAYS.INTL(AC6,AC36,1,Feiertagsberechnung!$H$11:$H$33)</f>
        <v>22</v>
      </c>
      <c r="AD38" s="8" t="s">
        <v>103</v>
      </c>
      <c r="AE38" s="8"/>
      <c r="AF38" s="30">
        <f>NETWORKDAYS.INTL(AF6,AF35,1,Feiertagsberechnung!$H$11:$H$33)</f>
        <v>20</v>
      </c>
      <c r="AG38" s="8" t="s">
        <v>103</v>
      </c>
      <c r="AH38" s="8"/>
      <c r="AI38" s="30">
        <f>NETWORKDAYS.INTL(AI6,AI36,1,Feiertagsberechnung!$H$11:$H$33)</f>
        <v>20</v>
      </c>
      <c r="AJ38" s="8" t="s">
        <v>103</v>
      </c>
      <c r="AK38" s="31">
        <f>SUM(B38:AJ38)</f>
        <v>251</v>
      </c>
    </row>
  </sheetData>
  <sheetProtection password="9DCD" sheet="1" selectLockedCells="1"/>
  <mergeCells count="3">
    <mergeCell ref="R2:R3"/>
    <mergeCell ref="AJ2:AJ3"/>
    <mergeCell ref="A3:C3"/>
  </mergeCells>
  <conditionalFormatting sqref="A6:A36 AE6:AE35 G7:G36 M6:M36 S6:S36 V6:V36 Y6:Y35 AB6:AB36 AH6:AH36 D6:D33 J6:J35 P6:P35">
    <cfRule type="cellIs" dxfId="20" priority="20" operator="equal">
      <formula>"So"</formula>
    </cfRule>
  </conditionalFormatting>
  <conditionalFormatting sqref="C6:C36 F6:F34 I6:I36 L6:L35 O6:O36 R6:R35 U6:U36 X6:X36 AA6:AA35 AD6:AD36 AG6:AG35 AJ6:AJ36">
    <cfRule type="cellIs" dxfId="19" priority="19" operator="notEqual">
      <formula>""</formula>
    </cfRule>
  </conditionalFormatting>
  <conditionalFormatting sqref="D34:E34">
    <cfRule type="cellIs" dxfId="18" priority="8" stopIfTrue="1" operator="equal">
      <formula>2</formula>
    </cfRule>
    <cfRule type="cellIs" dxfId="17" priority="9" stopIfTrue="1" operator="equal">
      <formula>29</formula>
    </cfRule>
  </conditionalFormatting>
  <conditionalFormatting sqref="F34">
    <cfRule type="expression" dxfId="16" priority="10">
      <formula>$E$34=2</formula>
    </cfRule>
  </conditionalFormatting>
  <conditionalFormatting sqref="G6">
    <cfRule type="cellIs" dxfId="15" priority="6" operator="equal">
      <formula>"So"</formula>
    </cfRule>
  </conditionalFormatting>
  <conditionalFormatting sqref="D34">
    <cfRule type="cellIs" dxfId="14" priority="1" stopIfTrue="1" operator="notEqual">
      <formula>""</formula>
    </cfRule>
  </conditionalFormatting>
  <conditionalFormatting sqref="D34">
    <cfRule type="expression" dxfId="13" priority="2">
      <formula>WEEKDAY(D34)=1</formula>
    </cfRule>
  </conditionalFormatting>
  <conditionalFormatting sqref="B6:B36 H6:H36 E6:E34 K6:K35 N6:N36 Q6:Q35 T6:T36 W6:W36 Z6:Z35 AC6:AC36 AF6:AF35 AI6:AI36">
    <cfRule type="expression" dxfId="12" priority="24">
      <formula>WEEKDAY(B6)=1</formula>
    </cfRule>
    <cfRule type="cellIs" dxfId="11" priority="25" operator="equal">
      <formula>$A$3</formula>
    </cfRule>
  </conditionalFormatting>
  <printOptions horizontalCentered="1" gridLinesSet="0"/>
  <pageMargins left="0" right="0" top="0.47244094488188981" bottom="0.35433070866141736" header="0" footer="0.11811023622047245"/>
  <pageSetup paperSize="9" scale="110" pageOrder="overThenDown" orientation="landscape" horizontalDpi="300" verticalDpi="4294967292" r:id="rId1"/>
  <headerFooter scaleWithDoc="0" alignWithMargins="0">
    <oddFooter>&amp;L&amp;8ControllerSpielwiese.de&amp;C&amp;8Seite &amp;P&amp;R&amp;"Arial,Standard"&amp;8&amp;F</oddFooter>
  </headerFooter>
  <colBreaks count="1" manualBreakCount="1">
    <brk id="1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39"/>
  <sheetViews>
    <sheetView showGridLines="0" zoomScaleNormal="100" workbookViewId="0">
      <pane ySplit="5" topLeftCell="A6" activePane="bottomLeft" state="frozen"/>
      <selection pane="bottomLeft"/>
    </sheetView>
  </sheetViews>
  <sheetFormatPr baseColWidth="10" defaultRowHeight="15"/>
  <cols>
    <col min="1" max="1" width="1" customWidth="1"/>
    <col min="2" max="2" width="4.28515625" customWidth="1"/>
    <col min="3" max="3" width="6.42578125" customWidth="1"/>
    <col min="4" max="4" width="4.28515625" customWidth="1"/>
    <col min="5" max="5" width="7.42578125" bestFit="1" customWidth="1"/>
    <col min="6" max="6" width="4.28515625" customWidth="1"/>
    <col min="7" max="7" width="6.42578125" customWidth="1"/>
    <col min="8" max="8" width="4.28515625" customWidth="1"/>
    <col min="9" max="9" width="6.42578125" customWidth="1"/>
    <col min="10" max="10" width="4.28515625" customWidth="1"/>
    <col min="11" max="11" width="6.42578125" customWidth="1"/>
    <col min="12" max="12" width="4.28515625" customWidth="1"/>
    <col min="13" max="13" width="6.42578125" customWidth="1"/>
    <col min="14" max="14" width="4.28515625" customWidth="1"/>
    <col min="15" max="15" width="6.42578125" customWidth="1"/>
    <col min="16" max="16" width="4.28515625" customWidth="1"/>
    <col min="17" max="17" width="6.42578125" customWidth="1"/>
    <col min="18" max="18" width="4.28515625" customWidth="1"/>
    <col min="19" max="19" width="6.42578125" customWidth="1"/>
    <col min="20" max="20" width="4.28515625" customWidth="1"/>
    <col min="21" max="21" width="6.42578125" customWidth="1"/>
    <col min="22" max="22" width="4.28515625" customWidth="1"/>
    <col min="23" max="23" width="6.42578125" customWidth="1"/>
    <col min="24" max="24" width="4.28515625" customWidth="1"/>
    <col min="25" max="25" width="6.42578125" customWidth="1"/>
    <col min="38" max="39" width="0" hidden="1" customWidth="1"/>
  </cols>
  <sheetData>
    <row r="1" spans="2:39" ht="4.5" customHeight="1"/>
    <row r="2" spans="2:39" ht="26.25">
      <c r="B2" s="153" t="s">
        <v>110</v>
      </c>
      <c r="C2" s="154"/>
      <c r="D2" s="154"/>
      <c r="E2" s="155"/>
      <c r="F2" s="155"/>
      <c r="G2" s="155"/>
      <c r="H2" s="168">
        <f>Feiertagsberechnung!D6</f>
        <v>2024</v>
      </c>
      <c r="I2" s="168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</row>
    <row r="3" spans="2:39">
      <c r="B3" s="156"/>
      <c r="C3" s="158" t="s">
        <v>210</v>
      </c>
      <c r="D3" s="176">
        <f ca="1">TODAY()</f>
        <v>45621</v>
      </c>
      <c r="E3" s="176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</row>
    <row r="4" spans="2:39" ht="4.5" customHeight="1">
      <c r="B4" s="156"/>
      <c r="C4" s="157"/>
      <c r="D4" s="157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55"/>
      <c r="V4" s="155"/>
      <c r="W4" s="155"/>
      <c r="X4" s="155"/>
      <c r="Y4" s="155"/>
    </row>
    <row r="5" spans="2:39" ht="5.25" customHeight="1" thickBot="1">
      <c r="B5" s="151"/>
      <c r="C5" s="151"/>
      <c r="D5" s="151"/>
    </row>
    <row r="6" spans="2:39" ht="15" customHeight="1" thickBot="1">
      <c r="B6" s="171" t="s">
        <v>82</v>
      </c>
      <c r="C6" s="169"/>
      <c r="D6" s="169" t="s">
        <v>83</v>
      </c>
      <c r="E6" s="169"/>
      <c r="F6" s="169" t="s">
        <v>84</v>
      </c>
      <c r="G6" s="169"/>
      <c r="H6" s="169" t="s">
        <v>85</v>
      </c>
      <c r="I6" s="169"/>
      <c r="J6" s="169" t="s">
        <v>86</v>
      </c>
      <c r="K6" s="169"/>
      <c r="L6" s="169" t="s">
        <v>87</v>
      </c>
      <c r="M6" s="169"/>
      <c r="N6" s="169" t="s">
        <v>88</v>
      </c>
      <c r="O6" s="169"/>
      <c r="P6" s="169" t="s">
        <v>89</v>
      </c>
      <c r="Q6" s="169"/>
      <c r="R6" s="169" t="s">
        <v>90</v>
      </c>
      <c r="S6" s="169"/>
      <c r="T6" s="169" t="s">
        <v>91</v>
      </c>
      <c r="U6" s="169"/>
      <c r="V6" s="169" t="s">
        <v>92</v>
      </c>
      <c r="W6" s="169"/>
      <c r="X6" s="169" t="s">
        <v>93</v>
      </c>
      <c r="Y6" s="170"/>
      <c r="AL6" s="12" t="s">
        <v>94</v>
      </c>
      <c r="AM6" s="13"/>
    </row>
    <row r="7" spans="2:39" ht="14.25" customHeight="1">
      <c r="B7" s="172">
        <f>C7</f>
        <v>45292</v>
      </c>
      <c r="C7" s="163">
        <f>DATE($H$2,1,1)</f>
        <v>45292</v>
      </c>
      <c r="D7" s="173">
        <f t="shared" ref="D7:D37" si="0">E7</f>
        <v>45323</v>
      </c>
      <c r="E7" s="163">
        <f>DATE($H$2,2,1)</f>
        <v>45323</v>
      </c>
      <c r="F7" s="173">
        <f t="shared" ref="F7:F37" si="1">G7</f>
        <v>45352</v>
      </c>
      <c r="G7" s="163">
        <f>DATE($H$2,3,1)</f>
        <v>45352</v>
      </c>
      <c r="H7" s="173">
        <f t="shared" ref="H7:H37" si="2">I7</f>
        <v>45383</v>
      </c>
      <c r="I7" s="163">
        <f>DATE($H$2,4,1)</f>
        <v>45383</v>
      </c>
      <c r="J7" s="173">
        <f t="shared" ref="J7:J37" si="3">K7</f>
        <v>45413</v>
      </c>
      <c r="K7" s="163">
        <f>DATE($H$2,5,1)</f>
        <v>45413</v>
      </c>
      <c r="L7" s="173">
        <f t="shared" ref="L7:L37" si="4">M7</f>
        <v>45444</v>
      </c>
      <c r="M7" s="163">
        <f>DATE($H$2,6,1)</f>
        <v>45444</v>
      </c>
      <c r="N7" s="173">
        <f t="shared" ref="N7:N37" si="5">O7</f>
        <v>45474</v>
      </c>
      <c r="O7" s="163">
        <f>DATE($H$2,7,1)</f>
        <v>45474</v>
      </c>
      <c r="P7" s="173">
        <f t="shared" ref="P7:P37" si="6">Q7</f>
        <v>45505</v>
      </c>
      <c r="Q7" s="163">
        <f>DATE($H$2,8,1)</f>
        <v>45505</v>
      </c>
      <c r="R7" s="173">
        <f t="shared" ref="R7:R37" si="7">S7</f>
        <v>45536</v>
      </c>
      <c r="S7" s="163">
        <f>DATE($H$2,9,1)</f>
        <v>45536</v>
      </c>
      <c r="T7" s="173">
        <f t="shared" ref="T7:T37" si="8">U7</f>
        <v>45566</v>
      </c>
      <c r="U7" s="163">
        <f>DATE($H$2,10,1)</f>
        <v>45566</v>
      </c>
      <c r="V7" s="173">
        <f t="shared" ref="V7:V37" si="9">W7</f>
        <v>45597</v>
      </c>
      <c r="W7" s="163">
        <f>DATE($H$2,11,1)</f>
        <v>45597</v>
      </c>
      <c r="X7" s="173">
        <f t="shared" ref="X7:X37" si="10">Y7</f>
        <v>45627</v>
      </c>
      <c r="Y7" s="161">
        <f>DATE($H$2,12,1)</f>
        <v>45627</v>
      </c>
      <c r="AL7" s="20">
        <v>1</v>
      </c>
      <c r="AM7" s="21" t="s">
        <v>95</v>
      </c>
    </row>
    <row r="8" spans="2:39" ht="14.25" customHeight="1">
      <c r="B8" s="172">
        <f t="shared" ref="B8:B37" si="11">C8</f>
        <v>45293</v>
      </c>
      <c r="C8" s="164">
        <f>+C7+1</f>
        <v>45293</v>
      </c>
      <c r="D8" s="173">
        <f t="shared" si="0"/>
        <v>45324</v>
      </c>
      <c r="E8" s="164">
        <f>+E7+1</f>
        <v>45324</v>
      </c>
      <c r="F8" s="173">
        <f t="shared" si="1"/>
        <v>45353</v>
      </c>
      <c r="G8" s="164">
        <f>+G7+1</f>
        <v>45353</v>
      </c>
      <c r="H8" s="173">
        <f t="shared" si="2"/>
        <v>45384</v>
      </c>
      <c r="I8" s="164">
        <f>+I7+1</f>
        <v>45384</v>
      </c>
      <c r="J8" s="173">
        <f t="shared" si="3"/>
        <v>45414</v>
      </c>
      <c r="K8" s="164">
        <f>+K7+1</f>
        <v>45414</v>
      </c>
      <c r="L8" s="173">
        <f t="shared" si="4"/>
        <v>45445</v>
      </c>
      <c r="M8" s="164">
        <f>+M7+1</f>
        <v>45445</v>
      </c>
      <c r="N8" s="173">
        <f t="shared" si="5"/>
        <v>45475</v>
      </c>
      <c r="O8" s="164">
        <f>+O7+1</f>
        <v>45475</v>
      </c>
      <c r="P8" s="173">
        <f t="shared" si="6"/>
        <v>45506</v>
      </c>
      <c r="Q8" s="164">
        <f>+Q7+1</f>
        <v>45506</v>
      </c>
      <c r="R8" s="173">
        <f t="shared" si="7"/>
        <v>45537</v>
      </c>
      <c r="S8" s="164">
        <f>+S7+1</f>
        <v>45537</v>
      </c>
      <c r="T8" s="173">
        <f t="shared" si="8"/>
        <v>45567</v>
      </c>
      <c r="U8" s="164">
        <f>+U7+1</f>
        <v>45567</v>
      </c>
      <c r="V8" s="173">
        <f t="shared" si="9"/>
        <v>45598</v>
      </c>
      <c r="W8" s="164">
        <f>+W7+1</f>
        <v>45598</v>
      </c>
      <c r="X8" s="173">
        <f t="shared" si="10"/>
        <v>45628</v>
      </c>
      <c r="Y8" s="161">
        <f>+Y7+1</f>
        <v>45628</v>
      </c>
      <c r="AL8" s="22">
        <v>2</v>
      </c>
      <c r="AM8" s="23" t="s">
        <v>96</v>
      </c>
    </row>
    <row r="9" spans="2:39" ht="14.25" customHeight="1">
      <c r="B9" s="172">
        <f t="shared" si="11"/>
        <v>45294</v>
      </c>
      <c r="C9" s="164">
        <f t="shared" ref="C9:C37" si="12">+C8+1</f>
        <v>45294</v>
      </c>
      <c r="D9" s="173">
        <f t="shared" si="0"/>
        <v>45325</v>
      </c>
      <c r="E9" s="164">
        <f t="shared" ref="E9:E37" si="13">+E8+1</f>
        <v>45325</v>
      </c>
      <c r="F9" s="173">
        <f t="shared" si="1"/>
        <v>45354</v>
      </c>
      <c r="G9" s="164">
        <f t="shared" ref="G9:G37" si="14">+G8+1</f>
        <v>45354</v>
      </c>
      <c r="H9" s="173">
        <f t="shared" si="2"/>
        <v>45385</v>
      </c>
      <c r="I9" s="164">
        <f t="shared" ref="I9:I37" si="15">+I8+1</f>
        <v>45385</v>
      </c>
      <c r="J9" s="173">
        <f t="shared" si="3"/>
        <v>45415</v>
      </c>
      <c r="K9" s="164">
        <f t="shared" ref="K9:K37" si="16">+K8+1</f>
        <v>45415</v>
      </c>
      <c r="L9" s="173">
        <f t="shared" si="4"/>
        <v>45446</v>
      </c>
      <c r="M9" s="164">
        <f t="shared" ref="M9:M36" si="17">+M8+1</f>
        <v>45446</v>
      </c>
      <c r="N9" s="173">
        <f t="shared" si="5"/>
        <v>45476</v>
      </c>
      <c r="O9" s="164">
        <f t="shared" ref="O9:O37" si="18">+O8+1</f>
        <v>45476</v>
      </c>
      <c r="P9" s="173">
        <f t="shared" si="6"/>
        <v>45507</v>
      </c>
      <c r="Q9" s="164">
        <f t="shared" ref="Q9:Q37" si="19">+Q8+1</f>
        <v>45507</v>
      </c>
      <c r="R9" s="173">
        <f t="shared" si="7"/>
        <v>45538</v>
      </c>
      <c r="S9" s="164">
        <f t="shared" ref="S9:S37" si="20">+S8+1</f>
        <v>45538</v>
      </c>
      <c r="T9" s="173">
        <f t="shared" si="8"/>
        <v>45568</v>
      </c>
      <c r="U9" s="164">
        <f t="shared" ref="U9:U37" si="21">+U8+1</f>
        <v>45568</v>
      </c>
      <c r="V9" s="173">
        <f t="shared" si="9"/>
        <v>45599</v>
      </c>
      <c r="W9" s="164">
        <f t="shared" ref="W9:W37" si="22">+W8+1</f>
        <v>45599</v>
      </c>
      <c r="X9" s="173">
        <f t="shared" si="10"/>
        <v>45629</v>
      </c>
      <c r="Y9" s="161">
        <f t="shared" ref="Y9:Y37" si="23">+Y8+1</f>
        <v>45629</v>
      </c>
      <c r="AL9" s="22">
        <v>3</v>
      </c>
      <c r="AM9" s="23" t="s">
        <v>97</v>
      </c>
    </row>
    <row r="10" spans="2:39" ht="14.25" customHeight="1">
      <c r="B10" s="172">
        <f t="shared" si="11"/>
        <v>45295</v>
      </c>
      <c r="C10" s="164">
        <f t="shared" si="12"/>
        <v>45295</v>
      </c>
      <c r="D10" s="173">
        <f t="shared" si="0"/>
        <v>45326</v>
      </c>
      <c r="E10" s="164">
        <f t="shared" si="13"/>
        <v>45326</v>
      </c>
      <c r="F10" s="173">
        <f t="shared" si="1"/>
        <v>45355</v>
      </c>
      <c r="G10" s="164">
        <f t="shared" si="14"/>
        <v>45355</v>
      </c>
      <c r="H10" s="173">
        <f t="shared" si="2"/>
        <v>45386</v>
      </c>
      <c r="I10" s="164">
        <f t="shared" si="15"/>
        <v>45386</v>
      </c>
      <c r="J10" s="173">
        <f t="shared" si="3"/>
        <v>45416</v>
      </c>
      <c r="K10" s="164">
        <f t="shared" si="16"/>
        <v>45416</v>
      </c>
      <c r="L10" s="173">
        <f t="shared" si="4"/>
        <v>45447</v>
      </c>
      <c r="M10" s="164">
        <f t="shared" si="17"/>
        <v>45447</v>
      </c>
      <c r="N10" s="173">
        <f t="shared" si="5"/>
        <v>45477</v>
      </c>
      <c r="O10" s="164">
        <f t="shared" si="18"/>
        <v>45477</v>
      </c>
      <c r="P10" s="173">
        <f t="shared" si="6"/>
        <v>45508</v>
      </c>
      <c r="Q10" s="164">
        <f t="shared" si="19"/>
        <v>45508</v>
      </c>
      <c r="R10" s="173">
        <f t="shared" si="7"/>
        <v>45539</v>
      </c>
      <c r="S10" s="164">
        <f t="shared" si="20"/>
        <v>45539</v>
      </c>
      <c r="T10" s="173">
        <f t="shared" si="8"/>
        <v>45569</v>
      </c>
      <c r="U10" s="164">
        <f t="shared" si="21"/>
        <v>45569</v>
      </c>
      <c r="V10" s="173">
        <f t="shared" si="9"/>
        <v>45600</v>
      </c>
      <c r="W10" s="164">
        <f t="shared" si="22"/>
        <v>45600</v>
      </c>
      <c r="X10" s="173">
        <f t="shared" si="10"/>
        <v>45630</v>
      </c>
      <c r="Y10" s="161">
        <f t="shared" si="23"/>
        <v>45630</v>
      </c>
      <c r="AL10" s="22">
        <v>4</v>
      </c>
      <c r="AM10" s="23" t="s">
        <v>98</v>
      </c>
    </row>
    <row r="11" spans="2:39" ht="14.25" customHeight="1">
      <c r="B11" s="172">
        <f t="shared" si="11"/>
        <v>45296</v>
      </c>
      <c r="C11" s="164">
        <f t="shared" si="12"/>
        <v>45296</v>
      </c>
      <c r="D11" s="173">
        <f t="shared" si="0"/>
        <v>45327</v>
      </c>
      <c r="E11" s="164">
        <f t="shared" si="13"/>
        <v>45327</v>
      </c>
      <c r="F11" s="173">
        <f t="shared" si="1"/>
        <v>45356</v>
      </c>
      <c r="G11" s="164">
        <f t="shared" si="14"/>
        <v>45356</v>
      </c>
      <c r="H11" s="173">
        <f t="shared" si="2"/>
        <v>45387</v>
      </c>
      <c r="I11" s="164">
        <f t="shared" si="15"/>
        <v>45387</v>
      </c>
      <c r="J11" s="173">
        <f t="shared" si="3"/>
        <v>45417</v>
      </c>
      <c r="K11" s="164">
        <f t="shared" si="16"/>
        <v>45417</v>
      </c>
      <c r="L11" s="173">
        <f t="shared" si="4"/>
        <v>45448</v>
      </c>
      <c r="M11" s="164">
        <f t="shared" si="17"/>
        <v>45448</v>
      </c>
      <c r="N11" s="173">
        <f t="shared" si="5"/>
        <v>45478</v>
      </c>
      <c r="O11" s="164">
        <f t="shared" si="18"/>
        <v>45478</v>
      </c>
      <c r="P11" s="173">
        <f t="shared" si="6"/>
        <v>45509</v>
      </c>
      <c r="Q11" s="164">
        <f t="shared" si="19"/>
        <v>45509</v>
      </c>
      <c r="R11" s="173">
        <f t="shared" si="7"/>
        <v>45540</v>
      </c>
      <c r="S11" s="164">
        <f t="shared" si="20"/>
        <v>45540</v>
      </c>
      <c r="T11" s="173">
        <f t="shared" si="8"/>
        <v>45570</v>
      </c>
      <c r="U11" s="164">
        <f t="shared" si="21"/>
        <v>45570</v>
      </c>
      <c r="V11" s="173">
        <f t="shared" si="9"/>
        <v>45601</v>
      </c>
      <c r="W11" s="164">
        <f t="shared" si="22"/>
        <v>45601</v>
      </c>
      <c r="X11" s="173">
        <f t="shared" si="10"/>
        <v>45631</v>
      </c>
      <c r="Y11" s="161">
        <f t="shared" si="23"/>
        <v>45631</v>
      </c>
      <c r="AL11" s="22">
        <v>5</v>
      </c>
      <c r="AM11" s="23" t="s">
        <v>99</v>
      </c>
    </row>
    <row r="12" spans="2:39" ht="14.25" customHeight="1">
      <c r="B12" s="172">
        <f t="shared" si="11"/>
        <v>45297</v>
      </c>
      <c r="C12" s="164">
        <f t="shared" si="12"/>
        <v>45297</v>
      </c>
      <c r="D12" s="173">
        <f t="shared" si="0"/>
        <v>45328</v>
      </c>
      <c r="E12" s="164">
        <f t="shared" si="13"/>
        <v>45328</v>
      </c>
      <c r="F12" s="173">
        <f t="shared" si="1"/>
        <v>45357</v>
      </c>
      <c r="G12" s="164">
        <f t="shared" si="14"/>
        <v>45357</v>
      </c>
      <c r="H12" s="173">
        <f t="shared" si="2"/>
        <v>45388</v>
      </c>
      <c r="I12" s="164">
        <f t="shared" si="15"/>
        <v>45388</v>
      </c>
      <c r="J12" s="173">
        <f t="shared" si="3"/>
        <v>45418</v>
      </c>
      <c r="K12" s="164">
        <f t="shared" si="16"/>
        <v>45418</v>
      </c>
      <c r="L12" s="173">
        <f t="shared" si="4"/>
        <v>45449</v>
      </c>
      <c r="M12" s="164">
        <f t="shared" si="17"/>
        <v>45449</v>
      </c>
      <c r="N12" s="173">
        <f t="shared" si="5"/>
        <v>45479</v>
      </c>
      <c r="O12" s="164">
        <f t="shared" si="18"/>
        <v>45479</v>
      </c>
      <c r="P12" s="173">
        <f t="shared" si="6"/>
        <v>45510</v>
      </c>
      <c r="Q12" s="164">
        <f t="shared" si="19"/>
        <v>45510</v>
      </c>
      <c r="R12" s="173">
        <f t="shared" si="7"/>
        <v>45541</v>
      </c>
      <c r="S12" s="164">
        <f t="shared" si="20"/>
        <v>45541</v>
      </c>
      <c r="T12" s="173">
        <f t="shared" si="8"/>
        <v>45571</v>
      </c>
      <c r="U12" s="164">
        <f t="shared" si="21"/>
        <v>45571</v>
      </c>
      <c r="V12" s="173">
        <f t="shared" si="9"/>
        <v>45602</v>
      </c>
      <c r="W12" s="164">
        <f t="shared" si="22"/>
        <v>45602</v>
      </c>
      <c r="X12" s="173">
        <f t="shared" si="10"/>
        <v>45632</v>
      </c>
      <c r="Y12" s="161">
        <f t="shared" si="23"/>
        <v>45632</v>
      </c>
      <c r="AL12" s="22">
        <v>6</v>
      </c>
      <c r="AM12" s="23" t="s">
        <v>100</v>
      </c>
    </row>
    <row r="13" spans="2:39" ht="14.25" customHeight="1">
      <c r="B13" s="172">
        <f t="shared" si="11"/>
        <v>45298</v>
      </c>
      <c r="C13" s="164">
        <f t="shared" si="12"/>
        <v>45298</v>
      </c>
      <c r="D13" s="173">
        <f t="shared" si="0"/>
        <v>45329</v>
      </c>
      <c r="E13" s="164">
        <f t="shared" si="13"/>
        <v>45329</v>
      </c>
      <c r="F13" s="173">
        <f t="shared" si="1"/>
        <v>45358</v>
      </c>
      <c r="G13" s="164">
        <f t="shared" si="14"/>
        <v>45358</v>
      </c>
      <c r="H13" s="173">
        <f t="shared" si="2"/>
        <v>45389</v>
      </c>
      <c r="I13" s="164">
        <f t="shared" si="15"/>
        <v>45389</v>
      </c>
      <c r="J13" s="173">
        <f t="shared" si="3"/>
        <v>45419</v>
      </c>
      <c r="K13" s="164">
        <f t="shared" si="16"/>
        <v>45419</v>
      </c>
      <c r="L13" s="173">
        <f t="shared" si="4"/>
        <v>45450</v>
      </c>
      <c r="M13" s="164">
        <f t="shared" si="17"/>
        <v>45450</v>
      </c>
      <c r="N13" s="173">
        <f t="shared" si="5"/>
        <v>45480</v>
      </c>
      <c r="O13" s="164">
        <f t="shared" si="18"/>
        <v>45480</v>
      </c>
      <c r="P13" s="173">
        <f t="shared" si="6"/>
        <v>45511</v>
      </c>
      <c r="Q13" s="164">
        <f t="shared" si="19"/>
        <v>45511</v>
      </c>
      <c r="R13" s="173">
        <f t="shared" si="7"/>
        <v>45542</v>
      </c>
      <c r="S13" s="164">
        <f t="shared" si="20"/>
        <v>45542</v>
      </c>
      <c r="T13" s="173">
        <f t="shared" si="8"/>
        <v>45572</v>
      </c>
      <c r="U13" s="164">
        <f t="shared" si="21"/>
        <v>45572</v>
      </c>
      <c r="V13" s="173">
        <f t="shared" si="9"/>
        <v>45603</v>
      </c>
      <c r="W13" s="164">
        <f t="shared" si="22"/>
        <v>45603</v>
      </c>
      <c r="X13" s="173">
        <f t="shared" si="10"/>
        <v>45633</v>
      </c>
      <c r="Y13" s="161">
        <f t="shared" si="23"/>
        <v>45633</v>
      </c>
      <c r="AL13" s="24">
        <v>7</v>
      </c>
      <c r="AM13" s="25" t="s">
        <v>101</v>
      </c>
    </row>
    <row r="14" spans="2:39" ht="14.25" customHeight="1">
      <c r="B14" s="172">
        <f t="shared" si="11"/>
        <v>45299</v>
      </c>
      <c r="C14" s="164">
        <f t="shared" si="12"/>
        <v>45299</v>
      </c>
      <c r="D14" s="173">
        <f t="shared" si="0"/>
        <v>45330</v>
      </c>
      <c r="E14" s="164">
        <f t="shared" si="13"/>
        <v>45330</v>
      </c>
      <c r="F14" s="173">
        <f t="shared" si="1"/>
        <v>45359</v>
      </c>
      <c r="G14" s="164">
        <f t="shared" si="14"/>
        <v>45359</v>
      </c>
      <c r="H14" s="173">
        <f t="shared" si="2"/>
        <v>45390</v>
      </c>
      <c r="I14" s="164">
        <f t="shared" si="15"/>
        <v>45390</v>
      </c>
      <c r="J14" s="173">
        <f t="shared" si="3"/>
        <v>45420</v>
      </c>
      <c r="K14" s="164">
        <f t="shared" si="16"/>
        <v>45420</v>
      </c>
      <c r="L14" s="173">
        <f t="shared" si="4"/>
        <v>45451</v>
      </c>
      <c r="M14" s="164">
        <f t="shared" si="17"/>
        <v>45451</v>
      </c>
      <c r="N14" s="173">
        <f t="shared" si="5"/>
        <v>45481</v>
      </c>
      <c r="O14" s="164">
        <f t="shared" si="18"/>
        <v>45481</v>
      </c>
      <c r="P14" s="173">
        <f t="shared" si="6"/>
        <v>45512</v>
      </c>
      <c r="Q14" s="164">
        <f t="shared" si="19"/>
        <v>45512</v>
      </c>
      <c r="R14" s="173">
        <f t="shared" si="7"/>
        <v>45543</v>
      </c>
      <c r="S14" s="164">
        <f t="shared" si="20"/>
        <v>45543</v>
      </c>
      <c r="T14" s="173">
        <f t="shared" si="8"/>
        <v>45573</v>
      </c>
      <c r="U14" s="164">
        <f t="shared" si="21"/>
        <v>45573</v>
      </c>
      <c r="V14" s="173">
        <f t="shared" si="9"/>
        <v>45604</v>
      </c>
      <c r="W14" s="164">
        <f t="shared" si="22"/>
        <v>45604</v>
      </c>
      <c r="X14" s="173">
        <f t="shared" si="10"/>
        <v>45634</v>
      </c>
      <c r="Y14" s="161">
        <f t="shared" si="23"/>
        <v>45634</v>
      </c>
    </row>
    <row r="15" spans="2:39" ht="14.25" customHeight="1">
      <c r="B15" s="172">
        <f t="shared" si="11"/>
        <v>45300</v>
      </c>
      <c r="C15" s="164">
        <f t="shared" si="12"/>
        <v>45300</v>
      </c>
      <c r="D15" s="173">
        <f t="shared" si="0"/>
        <v>45331</v>
      </c>
      <c r="E15" s="164">
        <f t="shared" si="13"/>
        <v>45331</v>
      </c>
      <c r="F15" s="173">
        <f t="shared" si="1"/>
        <v>45360</v>
      </c>
      <c r="G15" s="164">
        <f t="shared" si="14"/>
        <v>45360</v>
      </c>
      <c r="H15" s="173">
        <f t="shared" si="2"/>
        <v>45391</v>
      </c>
      <c r="I15" s="164">
        <f t="shared" si="15"/>
        <v>45391</v>
      </c>
      <c r="J15" s="173">
        <f t="shared" si="3"/>
        <v>45421</v>
      </c>
      <c r="K15" s="164">
        <f t="shared" si="16"/>
        <v>45421</v>
      </c>
      <c r="L15" s="173">
        <f t="shared" si="4"/>
        <v>45452</v>
      </c>
      <c r="M15" s="164">
        <f t="shared" si="17"/>
        <v>45452</v>
      </c>
      <c r="N15" s="173">
        <f t="shared" si="5"/>
        <v>45482</v>
      </c>
      <c r="O15" s="164">
        <f t="shared" si="18"/>
        <v>45482</v>
      </c>
      <c r="P15" s="173">
        <f t="shared" si="6"/>
        <v>45513</v>
      </c>
      <c r="Q15" s="164">
        <f t="shared" si="19"/>
        <v>45513</v>
      </c>
      <c r="R15" s="173">
        <f t="shared" si="7"/>
        <v>45544</v>
      </c>
      <c r="S15" s="164">
        <f t="shared" si="20"/>
        <v>45544</v>
      </c>
      <c r="T15" s="173">
        <f t="shared" si="8"/>
        <v>45574</v>
      </c>
      <c r="U15" s="164">
        <f t="shared" si="21"/>
        <v>45574</v>
      </c>
      <c r="V15" s="173">
        <f t="shared" si="9"/>
        <v>45605</v>
      </c>
      <c r="W15" s="164">
        <f t="shared" si="22"/>
        <v>45605</v>
      </c>
      <c r="X15" s="173">
        <f t="shared" si="10"/>
        <v>45635</v>
      </c>
      <c r="Y15" s="161">
        <f t="shared" si="23"/>
        <v>45635</v>
      </c>
    </row>
    <row r="16" spans="2:39" ht="14.25" customHeight="1">
      <c r="B16" s="172">
        <f t="shared" si="11"/>
        <v>45301</v>
      </c>
      <c r="C16" s="164">
        <f t="shared" si="12"/>
        <v>45301</v>
      </c>
      <c r="D16" s="173">
        <f t="shared" si="0"/>
        <v>45332</v>
      </c>
      <c r="E16" s="164">
        <f t="shared" si="13"/>
        <v>45332</v>
      </c>
      <c r="F16" s="173">
        <f t="shared" si="1"/>
        <v>45361</v>
      </c>
      <c r="G16" s="164">
        <f t="shared" si="14"/>
        <v>45361</v>
      </c>
      <c r="H16" s="173">
        <f t="shared" si="2"/>
        <v>45392</v>
      </c>
      <c r="I16" s="164">
        <f t="shared" si="15"/>
        <v>45392</v>
      </c>
      <c r="J16" s="173">
        <f t="shared" si="3"/>
        <v>45422</v>
      </c>
      <c r="K16" s="164">
        <f t="shared" si="16"/>
        <v>45422</v>
      </c>
      <c r="L16" s="173">
        <f t="shared" si="4"/>
        <v>45453</v>
      </c>
      <c r="M16" s="164">
        <f t="shared" si="17"/>
        <v>45453</v>
      </c>
      <c r="N16" s="173">
        <f t="shared" si="5"/>
        <v>45483</v>
      </c>
      <c r="O16" s="164">
        <f t="shared" si="18"/>
        <v>45483</v>
      </c>
      <c r="P16" s="173">
        <f t="shared" si="6"/>
        <v>45514</v>
      </c>
      <c r="Q16" s="164">
        <f t="shared" si="19"/>
        <v>45514</v>
      </c>
      <c r="R16" s="173">
        <f t="shared" si="7"/>
        <v>45545</v>
      </c>
      <c r="S16" s="164">
        <f t="shared" si="20"/>
        <v>45545</v>
      </c>
      <c r="T16" s="173">
        <f t="shared" si="8"/>
        <v>45575</v>
      </c>
      <c r="U16" s="164">
        <f t="shared" si="21"/>
        <v>45575</v>
      </c>
      <c r="V16" s="173">
        <f t="shared" si="9"/>
        <v>45606</v>
      </c>
      <c r="W16" s="164">
        <f t="shared" si="22"/>
        <v>45606</v>
      </c>
      <c r="X16" s="173">
        <f t="shared" si="10"/>
        <v>45636</v>
      </c>
      <c r="Y16" s="161">
        <f t="shared" si="23"/>
        <v>45636</v>
      </c>
    </row>
    <row r="17" spans="2:25" ht="14.25" customHeight="1">
      <c r="B17" s="172">
        <f t="shared" si="11"/>
        <v>45302</v>
      </c>
      <c r="C17" s="164">
        <f t="shared" si="12"/>
        <v>45302</v>
      </c>
      <c r="D17" s="173">
        <f t="shared" si="0"/>
        <v>45333</v>
      </c>
      <c r="E17" s="164">
        <f t="shared" si="13"/>
        <v>45333</v>
      </c>
      <c r="F17" s="173">
        <f t="shared" si="1"/>
        <v>45362</v>
      </c>
      <c r="G17" s="164">
        <f t="shared" si="14"/>
        <v>45362</v>
      </c>
      <c r="H17" s="173">
        <f t="shared" si="2"/>
        <v>45393</v>
      </c>
      <c r="I17" s="164">
        <f t="shared" si="15"/>
        <v>45393</v>
      </c>
      <c r="J17" s="173">
        <f t="shared" si="3"/>
        <v>45423</v>
      </c>
      <c r="K17" s="164">
        <f t="shared" si="16"/>
        <v>45423</v>
      </c>
      <c r="L17" s="173">
        <f t="shared" si="4"/>
        <v>45454</v>
      </c>
      <c r="M17" s="164">
        <f t="shared" si="17"/>
        <v>45454</v>
      </c>
      <c r="N17" s="173">
        <f t="shared" si="5"/>
        <v>45484</v>
      </c>
      <c r="O17" s="164">
        <f t="shared" si="18"/>
        <v>45484</v>
      </c>
      <c r="P17" s="173">
        <f t="shared" si="6"/>
        <v>45515</v>
      </c>
      <c r="Q17" s="164">
        <f t="shared" si="19"/>
        <v>45515</v>
      </c>
      <c r="R17" s="173">
        <f t="shared" si="7"/>
        <v>45546</v>
      </c>
      <c r="S17" s="164">
        <f t="shared" si="20"/>
        <v>45546</v>
      </c>
      <c r="T17" s="173">
        <f t="shared" si="8"/>
        <v>45576</v>
      </c>
      <c r="U17" s="164">
        <f t="shared" si="21"/>
        <v>45576</v>
      </c>
      <c r="V17" s="173">
        <f t="shared" si="9"/>
        <v>45607</v>
      </c>
      <c r="W17" s="164">
        <f t="shared" si="22"/>
        <v>45607</v>
      </c>
      <c r="X17" s="173">
        <f t="shared" si="10"/>
        <v>45637</v>
      </c>
      <c r="Y17" s="161">
        <f t="shared" si="23"/>
        <v>45637</v>
      </c>
    </row>
    <row r="18" spans="2:25" ht="14.25" customHeight="1">
      <c r="B18" s="172">
        <f t="shared" si="11"/>
        <v>45303</v>
      </c>
      <c r="C18" s="164">
        <f t="shared" si="12"/>
        <v>45303</v>
      </c>
      <c r="D18" s="173">
        <f t="shared" si="0"/>
        <v>45334</v>
      </c>
      <c r="E18" s="164">
        <f t="shared" si="13"/>
        <v>45334</v>
      </c>
      <c r="F18" s="173">
        <f t="shared" si="1"/>
        <v>45363</v>
      </c>
      <c r="G18" s="164">
        <f t="shared" si="14"/>
        <v>45363</v>
      </c>
      <c r="H18" s="173">
        <f t="shared" si="2"/>
        <v>45394</v>
      </c>
      <c r="I18" s="164">
        <f t="shared" si="15"/>
        <v>45394</v>
      </c>
      <c r="J18" s="173">
        <f t="shared" si="3"/>
        <v>45424</v>
      </c>
      <c r="K18" s="164">
        <f t="shared" si="16"/>
        <v>45424</v>
      </c>
      <c r="L18" s="173">
        <f t="shared" si="4"/>
        <v>45455</v>
      </c>
      <c r="M18" s="164">
        <f t="shared" si="17"/>
        <v>45455</v>
      </c>
      <c r="N18" s="173">
        <f t="shared" si="5"/>
        <v>45485</v>
      </c>
      <c r="O18" s="164">
        <f t="shared" si="18"/>
        <v>45485</v>
      </c>
      <c r="P18" s="173">
        <f t="shared" si="6"/>
        <v>45516</v>
      </c>
      <c r="Q18" s="164">
        <f t="shared" si="19"/>
        <v>45516</v>
      </c>
      <c r="R18" s="173">
        <f t="shared" si="7"/>
        <v>45547</v>
      </c>
      <c r="S18" s="164">
        <f t="shared" si="20"/>
        <v>45547</v>
      </c>
      <c r="T18" s="173">
        <f t="shared" si="8"/>
        <v>45577</v>
      </c>
      <c r="U18" s="164">
        <f t="shared" si="21"/>
        <v>45577</v>
      </c>
      <c r="V18" s="173">
        <f t="shared" si="9"/>
        <v>45608</v>
      </c>
      <c r="W18" s="164">
        <f t="shared" si="22"/>
        <v>45608</v>
      </c>
      <c r="X18" s="173">
        <f t="shared" si="10"/>
        <v>45638</v>
      </c>
      <c r="Y18" s="161">
        <f t="shared" si="23"/>
        <v>45638</v>
      </c>
    </row>
    <row r="19" spans="2:25" ht="14.25" customHeight="1">
      <c r="B19" s="172">
        <f t="shared" si="11"/>
        <v>45304</v>
      </c>
      <c r="C19" s="164">
        <f t="shared" si="12"/>
        <v>45304</v>
      </c>
      <c r="D19" s="173">
        <f t="shared" si="0"/>
        <v>45335</v>
      </c>
      <c r="E19" s="164">
        <f t="shared" si="13"/>
        <v>45335</v>
      </c>
      <c r="F19" s="173">
        <f t="shared" si="1"/>
        <v>45364</v>
      </c>
      <c r="G19" s="164">
        <f t="shared" si="14"/>
        <v>45364</v>
      </c>
      <c r="H19" s="173">
        <f t="shared" si="2"/>
        <v>45395</v>
      </c>
      <c r="I19" s="164">
        <f t="shared" si="15"/>
        <v>45395</v>
      </c>
      <c r="J19" s="173">
        <f t="shared" si="3"/>
        <v>45425</v>
      </c>
      <c r="K19" s="164">
        <f t="shared" si="16"/>
        <v>45425</v>
      </c>
      <c r="L19" s="173">
        <f t="shared" si="4"/>
        <v>45456</v>
      </c>
      <c r="M19" s="164">
        <f t="shared" si="17"/>
        <v>45456</v>
      </c>
      <c r="N19" s="173">
        <f t="shared" si="5"/>
        <v>45486</v>
      </c>
      <c r="O19" s="164">
        <f t="shared" si="18"/>
        <v>45486</v>
      </c>
      <c r="P19" s="173">
        <f t="shared" si="6"/>
        <v>45517</v>
      </c>
      <c r="Q19" s="164">
        <f t="shared" si="19"/>
        <v>45517</v>
      </c>
      <c r="R19" s="173">
        <f t="shared" si="7"/>
        <v>45548</v>
      </c>
      <c r="S19" s="164">
        <f t="shared" si="20"/>
        <v>45548</v>
      </c>
      <c r="T19" s="173">
        <f t="shared" si="8"/>
        <v>45578</v>
      </c>
      <c r="U19" s="164">
        <f t="shared" si="21"/>
        <v>45578</v>
      </c>
      <c r="V19" s="173">
        <f t="shared" si="9"/>
        <v>45609</v>
      </c>
      <c r="W19" s="164">
        <f t="shared" si="22"/>
        <v>45609</v>
      </c>
      <c r="X19" s="173">
        <f t="shared" si="10"/>
        <v>45639</v>
      </c>
      <c r="Y19" s="161">
        <f t="shared" si="23"/>
        <v>45639</v>
      </c>
    </row>
    <row r="20" spans="2:25" ht="14.25" customHeight="1">
      <c r="B20" s="172">
        <f t="shared" si="11"/>
        <v>45305</v>
      </c>
      <c r="C20" s="164">
        <f t="shared" si="12"/>
        <v>45305</v>
      </c>
      <c r="D20" s="173">
        <f t="shared" si="0"/>
        <v>45336</v>
      </c>
      <c r="E20" s="164">
        <f t="shared" si="13"/>
        <v>45336</v>
      </c>
      <c r="F20" s="173">
        <f t="shared" si="1"/>
        <v>45365</v>
      </c>
      <c r="G20" s="164">
        <f t="shared" si="14"/>
        <v>45365</v>
      </c>
      <c r="H20" s="173">
        <f t="shared" si="2"/>
        <v>45396</v>
      </c>
      <c r="I20" s="164">
        <f t="shared" si="15"/>
        <v>45396</v>
      </c>
      <c r="J20" s="173">
        <f t="shared" si="3"/>
        <v>45426</v>
      </c>
      <c r="K20" s="164">
        <f t="shared" si="16"/>
        <v>45426</v>
      </c>
      <c r="L20" s="173">
        <f t="shared" si="4"/>
        <v>45457</v>
      </c>
      <c r="M20" s="164">
        <f t="shared" si="17"/>
        <v>45457</v>
      </c>
      <c r="N20" s="173">
        <f t="shared" si="5"/>
        <v>45487</v>
      </c>
      <c r="O20" s="164">
        <f t="shared" si="18"/>
        <v>45487</v>
      </c>
      <c r="P20" s="173">
        <f t="shared" si="6"/>
        <v>45518</v>
      </c>
      <c r="Q20" s="164">
        <f t="shared" si="19"/>
        <v>45518</v>
      </c>
      <c r="R20" s="173">
        <f t="shared" si="7"/>
        <v>45549</v>
      </c>
      <c r="S20" s="164">
        <f t="shared" si="20"/>
        <v>45549</v>
      </c>
      <c r="T20" s="173">
        <f t="shared" si="8"/>
        <v>45579</v>
      </c>
      <c r="U20" s="164">
        <f t="shared" si="21"/>
        <v>45579</v>
      </c>
      <c r="V20" s="173">
        <f t="shared" si="9"/>
        <v>45610</v>
      </c>
      <c r="W20" s="164">
        <f t="shared" si="22"/>
        <v>45610</v>
      </c>
      <c r="X20" s="173">
        <f t="shared" si="10"/>
        <v>45640</v>
      </c>
      <c r="Y20" s="161">
        <f t="shared" si="23"/>
        <v>45640</v>
      </c>
    </row>
    <row r="21" spans="2:25" ht="14.25" customHeight="1">
      <c r="B21" s="172">
        <f t="shared" si="11"/>
        <v>45306</v>
      </c>
      <c r="C21" s="164">
        <f t="shared" si="12"/>
        <v>45306</v>
      </c>
      <c r="D21" s="173">
        <f t="shared" si="0"/>
        <v>45337</v>
      </c>
      <c r="E21" s="164">
        <f t="shared" si="13"/>
        <v>45337</v>
      </c>
      <c r="F21" s="173">
        <f t="shared" si="1"/>
        <v>45366</v>
      </c>
      <c r="G21" s="164">
        <f t="shared" si="14"/>
        <v>45366</v>
      </c>
      <c r="H21" s="173">
        <f t="shared" si="2"/>
        <v>45397</v>
      </c>
      <c r="I21" s="164">
        <f t="shared" si="15"/>
        <v>45397</v>
      </c>
      <c r="J21" s="173">
        <f t="shared" si="3"/>
        <v>45427</v>
      </c>
      <c r="K21" s="164">
        <f t="shared" si="16"/>
        <v>45427</v>
      </c>
      <c r="L21" s="173">
        <f t="shared" si="4"/>
        <v>45458</v>
      </c>
      <c r="M21" s="164">
        <f t="shared" si="17"/>
        <v>45458</v>
      </c>
      <c r="N21" s="173">
        <f t="shared" si="5"/>
        <v>45488</v>
      </c>
      <c r="O21" s="164">
        <f t="shared" si="18"/>
        <v>45488</v>
      </c>
      <c r="P21" s="173">
        <f t="shared" si="6"/>
        <v>45519</v>
      </c>
      <c r="Q21" s="164">
        <f t="shared" si="19"/>
        <v>45519</v>
      </c>
      <c r="R21" s="173">
        <f t="shared" si="7"/>
        <v>45550</v>
      </c>
      <c r="S21" s="164">
        <f t="shared" si="20"/>
        <v>45550</v>
      </c>
      <c r="T21" s="173">
        <f t="shared" si="8"/>
        <v>45580</v>
      </c>
      <c r="U21" s="164">
        <f t="shared" si="21"/>
        <v>45580</v>
      </c>
      <c r="V21" s="173">
        <f t="shared" si="9"/>
        <v>45611</v>
      </c>
      <c r="W21" s="164">
        <f t="shared" si="22"/>
        <v>45611</v>
      </c>
      <c r="X21" s="173">
        <f t="shared" si="10"/>
        <v>45641</v>
      </c>
      <c r="Y21" s="161">
        <f t="shared" si="23"/>
        <v>45641</v>
      </c>
    </row>
    <row r="22" spans="2:25" ht="14.25" customHeight="1">
      <c r="B22" s="172">
        <f t="shared" si="11"/>
        <v>45307</v>
      </c>
      <c r="C22" s="164">
        <f t="shared" si="12"/>
        <v>45307</v>
      </c>
      <c r="D22" s="173">
        <f t="shared" si="0"/>
        <v>45338</v>
      </c>
      <c r="E22" s="164">
        <f t="shared" si="13"/>
        <v>45338</v>
      </c>
      <c r="F22" s="173">
        <f t="shared" si="1"/>
        <v>45367</v>
      </c>
      <c r="G22" s="164">
        <f t="shared" si="14"/>
        <v>45367</v>
      </c>
      <c r="H22" s="173">
        <f t="shared" si="2"/>
        <v>45398</v>
      </c>
      <c r="I22" s="164">
        <f t="shared" si="15"/>
        <v>45398</v>
      </c>
      <c r="J22" s="173">
        <f t="shared" si="3"/>
        <v>45428</v>
      </c>
      <c r="K22" s="164">
        <f t="shared" si="16"/>
        <v>45428</v>
      </c>
      <c r="L22" s="173">
        <f t="shared" si="4"/>
        <v>45459</v>
      </c>
      <c r="M22" s="164">
        <f t="shared" si="17"/>
        <v>45459</v>
      </c>
      <c r="N22" s="173">
        <f t="shared" si="5"/>
        <v>45489</v>
      </c>
      <c r="O22" s="164">
        <f t="shared" si="18"/>
        <v>45489</v>
      </c>
      <c r="P22" s="173">
        <f t="shared" si="6"/>
        <v>45520</v>
      </c>
      <c r="Q22" s="164">
        <f t="shared" si="19"/>
        <v>45520</v>
      </c>
      <c r="R22" s="173">
        <f t="shared" si="7"/>
        <v>45551</v>
      </c>
      <c r="S22" s="164">
        <f t="shared" si="20"/>
        <v>45551</v>
      </c>
      <c r="T22" s="173">
        <f t="shared" si="8"/>
        <v>45581</v>
      </c>
      <c r="U22" s="164">
        <f t="shared" si="21"/>
        <v>45581</v>
      </c>
      <c r="V22" s="173">
        <f t="shared" si="9"/>
        <v>45612</v>
      </c>
      <c r="W22" s="164">
        <f t="shared" si="22"/>
        <v>45612</v>
      </c>
      <c r="X22" s="173">
        <f t="shared" si="10"/>
        <v>45642</v>
      </c>
      <c r="Y22" s="161">
        <f t="shared" si="23"/>
        <v>45642</v>
      </c>
    </row>
    <row r="23" spans="2:25" ht="14.25" customHeight="1">
      <c r="B23" s="172">
        <f t="shared" si="11"/>
        <v>45308</v>
      </c>
      <c r="C23" s="164">
        <f t="shared" si="12"/>
        <v>45308</v>
      </c>
      <c r="D23" s="173">
        <f t="shared" si="0"/>
        <v>45339</v>
      </c>
      <c r="E23" s="164">
        <f t="shared" si="13"/>
        <v>45339</v>
      </c>
      <c r="F23" s="173">
        <f t="shared" si="1"/>
        <v>45368</v>
      </c>
      <c r="G23" s="164">
        <f t="shared" si="14"/>
        <v>45368</v>
      </c>
      <c r="H23" s="173">
        <f t="shared" si="2"/>
        <v>45399</v>
      </c>
      <c r="I23" s="164">
        <f t="shared" si="15"/>
        <v>45399</v>
      </c>
      <c r="J23" s="173">
        <f t="shared" si="3"/>
        <v>45429</v>
      </c>
      <c r="K23" s="164">
        <f t="shared" si="16"/>
        <v>45429</v>
      </c>
      <c r="L23" s="173">
        <f t="shared" si="4"/>
        <v>45460</v>
      </c>
      <c r="M23" s="164">
        <f t="shared" si="17"/>
        <v>45460</v>
      </c>
      <c r="N23" s="173">
        <f t="shared" si="5"/>
        <v>45490</v>
      </c>
      <c r="O23" s="164">
        <f t="shared" si="18"/>
        <v>45490</v>
      </c>
      <c r="P23" s="173">
        <f t="shared" si="6"/>
        <v>45521</v>
      </c>
      <c r="Q23" s="164">
        <f t="shared" si="19"/>
        <v>45521</v>
      </c>
      <c r="R23" s="173">
        <f t="shared" si="7"/>
        <v>45552</v>
      </c>
      <c r="S23" s="164">
        <f t="shared" si="20"/>
        <v>45552</v>
      </c>
      <c r="T23" s="173">
        <f t="shared" si="8"/>
        <v>45582</v>
      </c>
      <c r="U23" s="164">
        <f t="shared" si="21"/>
        <v>45582</v>
      </c>
      <c r="V23" s="173">
        <f t="shared" si="9"/>
        <v>45613</v>
      </c>
      <c r="W23" s="164">
        <f t="shared" si="22"/>
        <v>45613</v>
      </c>
      <c r="X23" s="173">
        <f t="shared" si="10"/>
        <v>45643</v>
      </c>
      <c r="Y23" s="161">
        <f t="shared" si="23"/>
        <v>45643</v>
      </c>
    </row>
    <row r="24" spans="2:25" ht="14.25" customHeight="1">
      <c r="B24" s="172">
        <f t="shared" si="11"/>
        <v>45309</v>
      </c>
      <c r="C24" s="164">
        <f t="shared" si="12"/>
        <v>45309</v>
      </c>
      <c r="D24" s="173">
        <f t="shared" si="0"/>
        <v>45340</v>
      </c>
      <c r="E24" s="164">
        <f t="shared" si="13"/>
        <v>45340</v>
      </c>
      <c r="F24" s="173">
        <f t="shared" si="1"/>
        <v>45369</v>
      </c>
      <c r="G24" s="164">
        <f t="shared" si="14"/>
        <v>45369</v>
      </c>
      <c r="H24" s="173">
        <f t="shared" si="2"/>
        <v>45400</v>
      </c>
      <c r="I24" s="164">
        <f t="shared" si="15"/>
        <v>45400</v>
      </c>
      <c r="J24" s="173">
        <f t="shared" si="3"/>
        <v>45430</v>
      </c>
      <c r="K24" s="164">
        <f t="shared" si="16"/>
        <v>45430</v>
      </c>
      <c r="L24" s="173">
        <f t="shared" si="4"/>
        <v>45461</v>
      </c>
      <c r="M24" s="164">
        <f t="shared" si="17"/>
        <v>45461</v>
      </c>
      <c r="N24" s="173">
        <f t="shared" si="5"/>
        <v>45491</v>
      </c>
      <c r="O24" s="164">
        <f t="shared" si="18"/>
        <v>45491</v>
      </c>
      <c r="P24" s="173">
        <f t="shared" si="6"/>
        <v>45522</v>
      </c>
      <c r="Q24" s="164">
        <f t="shared" si="19"/>
        <v>45522</v>
      </c>
      <c r="R24" s="173">
        <f t="shared" si="7"/>
        <v>45553</v>
      </c>
      <c r="S24" s="164">
        <f t="shared" si="20"/>
        <v>45553</v>
      </c>
      <c r="T24" s="173">
        <f t="shared" si="8"/>
        <v>45583</v>
      </c>
      <c r="U24" s="164">
        <f t="shared" si="21"/>
        <v>45583</v>
      </c>
      <c r="V24" s="173">
        <f t="shared" si="9"/>
        <v>45614</v>
      </c>
      <c r="W24" s="164">
        <f t="shared" si="22"/>
        <v>45614</v>
      </c>
      <c r="X24" s="173">
        <f t="shared" si="10"/>
        <v>45644</v>
      </c>
      <c r="Y24" s="161">
        <f t="shared" si="23"/>
        <v>45644</v>
      </c>
    </row>
    <row r="25" spans="2:25" ht="14.25" customHeight="1">
      <c r="B25" s="172">
        <f t="shared" si="11"/>
        <v>45310</v>
      </c>
      <c r="C25" s="164">
        <f t="shared" si="12"/>
        <v>45310</v>
      </c>
      <c r="D25" s="173">
        <f t="shared" si="0"/>
        <v>45341</v>
      </c>
      <c r="E25" s="164">
        <f t="shared" si="13"/>
        <v>45341</v>
      </c>
      <c r="F25" s="173">
        <f t="shared" si="1"/>
        <v>45370</v>
      </c>
      <c r="G25" s="164">
        <f t="shared" si="14"/>
        <v>45370</v>
      </c>
      <c r="H25" s="173">
        <f t="shared" si="2"/>
        <v>45401</v>
      </c>
      <c r="I25" s="164">
        <f t="shared" si="15"/>
        <v>45401</v>
      </c>
      <c r="J25" s="173">
        <f t="shared" si="3"/>
        <v>45431</v>
      </c>
      <c r="K25" s="164">
        <f t="shared" si="16"/>
        <v>45431</v>
      </c>
      <c r="L25" s="173">
        <f t="shared" si="4"/>
        <v>45462</v>
      </c>
      <c r="M25" s="164">
        <f t="shared" si="17"/>
        <v>45462</v>
      </c>
      <c r="N25" s="173">
        <f t="shared" si="5"/>
        <v>45492</v>
      </c>
      <c r="O25" s="164">
        <f t="shared" si="18"/>
        <v>45492</v>
      </c>
      <c r="P25" s="173">
        <f t="shared" si="6"/>
        <v>45523</v>
      </c>
      <c r="Q25" s="164">
        <f t="shared" si="19"/>
        <v>45523</v>
      </c>
      <c r="R25" s="173">
        <f t="shared" si="7"/>
        <v>45554</v>
      </c>
      <c r="S25" s="164">
        <f t="shared" si="20"/>
        <v>45554</v>
      </c>
      <c r="T25" s="173">
        <f t="shared" si="8"/>
        <v>45584</v>
      </c>
      <c r="U25" s="164">
        <f t="shared" si="21"/>
        <v>45584</v>
      </c>
      <c r="V25" s="173">
        <f t="shared" si="9"/>
        <v>45615</v>
      </c>
      <c r="W25" s="164">
        <f t="shared" si="22"/>
        <v>45615</v>
      </c>
      <c r="X25" s="173">
        <f t="shared" si="10"/>
        <v>45645</v>
      </c>
      <c r="Y25" s="161">
        <f t="shared" si="23"/>
        <v>45645</v>
      </c>
    </row>
    <row r="26" spans="2:25" ht="14.25" customHeight="1">
      <c r="B26" s="172">
        <f t="shared" si="11"/>
        <v>45311</v>
      </c>
      <c r="C26" s="164">
        <f t="shared" si="12"/>
        <v>45311</v>
      </c>
      <c r="D26" s="173">
        <f t="shared" si="0"/>
        <v>45342</v>
      </c>
      <c r="E26" s="164">
        <f t="shared" si="13"/>
        <v>45342</v>
      </c>
      <c r="F26" s="173">
        <f t="shared" si="1"/>
        <v>45371</v>
      </c>
      <c r="G26" s="164">
        <f t="shared" si="14"/>
        <v>45371</v>
      </c>
      <c r="H26" s="173">
        <f t="shared" si="2"/>
        <v>45402</v>
      </c>
      <c r="I26" s="164">
        <f t="shared" si="15"/>
        <v>45402</v>
      </c>
      <c r="J26" s="173">
        <f t="shared" si="3"/>
        <v>45432</v>
      </c>
      <c r="K26" s="164">
        <f t="shared" si="16"/>
        <v>45432</v>
      </c>
      <c r="L26" s="173">
        <f t="shared" si="4"/>
        <v>45463</v>
      </c>
      <c r="M26" s="164">
        <f t="shared" si="17"/>
        <v>45463</v>
      </c>
      <c r="N26" s="173">
        <f t="shared" si="5"/>
        <v>45493</v>
      </c>
      <c r="O26" s="164">
        <f t="shared" si="18"/>
        <v>45493</v>
      </c>
      <c r="P26" s="173">
        <f t="shared" si="6"/>
        <v>45524</v>
      </c>
      <c r="Q26" s="164">
        <f t="shared" si="19"/>
        <v>45524</v>
      </c>
      <c r="R26" s="173">
        <f t="shared" si="7"/>
        <v>45555</v>
      </c>
      <c r="S26" s="164">
        <f t="shared" si="20"/>
        <v>45555</v>
      </c>
      <c r="T26" s="173">
        <f t="shared" si="8"/>
        <v>45585</v>
      </c>
      <c r="U26" s="164">
        <f t="shared" si="21"/>
        <v>45585</v>
      </c>
      <c r="V26" s="173">
        <f t="shared" si="9"/>
        <v>45616</v>
      </c>
      <c r="W26" s="164">
        <f t="shared" si="22"/>
        <v>45616</v>
      </c>
      <c r="X26" s="173">
        <f t="shared" si="10"/>
        <v>45646</v>
      </c>
      <c r="Y26" s="161">
        <f t="shared" si="23"/>
        <v>45646</v>
      </c>
    </row>
    <row r="27" spans="2:25" ht="14.25" customHeight="1">
      <c r="B27" s="172">
        <f t="shared" si="11"/>
        <v>45312</v>
      </c>
      <c r="C27" s="164">
        <f t="shared" si="12"/>
        <v>45312</v>
      </c>
      <c r="D27" s="173">
        <f t="shared" si="0"/>
        <v>45343</v>
      </c>
      <c r="E27" s="164">
        <f t="shared" si="13"/>
        <v>45343</v>
      </c>
      <c r="F27" s="173">
        <f t="shared" si="1"/>
        <v>45372</v>
      </c>
      <c r="G27" s="164">
        <f t="shared" si="14"/>
        <v>45372</v>
      </c>
      <c r="H27" s="173">
        <f t="shared" si="2"/>
        <v>45403</v>
      </c>
      <c r="I27" s="164">
        <f t="shared" si="15"/>
        <v>45403</v>
      </c>
      <c r="J27" s="173">
        <f t="shared" si="3"/>
        <v>45433</v>
      </c>
      <c r="K27" s="164">
        <f t="shared" si="16"/>
        <v>45433</v>
      </c>
      <c r="L27" s="173">
        <f t="shared" si="4"/>
        <v>45464</v>
      </c>
      <c r="M27" s="164">
        <f t="shared" si="17"/>
        <v>45464</v>
      </c>
      <c r="N27" s="173">
        <f t="shared" si="5"/>
        <v>45494</v>
      </c>
      <c r="O27" s="164">
        <f t="shared" si="18"/>
        <v>45494</v>
      </c>
      <c r="P27" s="173">
        <f t="shared" si="6"/>
        <v>45525</v>
      </c>
      <c r="Q27" s="164">
        <f t="shared" si="19"/>
        <v>45525</v>
      </c>
      <c r="R27" s="173">
        <f t="shared" si="7"/>
        <v>45556</v>
      </c>
      <c r="S27" s="164">
        <f t="shared" si="20"/>
        <v>45556</v>
      </c>
      <c r="T27" s="173">
        <f t="shared" si="8"/>
        <v>45586</v>
      </c>
      <c r="U27" s="164">
        <f t="shared" si="21"/>
        <v>45586</v>
      </c>
      <c r="V27" s="173">
        <f t="shared" si="9"/>
        <v>45617</v>
      </c>
      <c r="W27" s="164">
        <f t="shared" si="22"/>
        <v>45617</v>
      </c>
      <c r="X27" s="173">
        <f t="shared" si="10"/>
        <v>45647</v>
      </c>
      <c r="Y27" s="161">
        <f t="shared" si="23"/>
        <v>45647</v>
      </c>
    </row>
    <row r="28" spans="2:25" ht="14.25" customHeight="1">
      <c r="B28" s="172">
        <f t="shared" si="11"/>
        <v>45313</v>
      </c>
      <c r="C28" s="164">
        <f t="shared" si="12"/>
        <v>45313</v>
      </c>
      <c r="D28" s="173">
        <f t="shared" si="0"/>
        <v>45344</v>
      </c>
      <c r="E28" s="164">
        <f t="shared" si="13"/>
        <v>45344</v>
      </c>
      <c r="F28" s="173">
        <f t="shared" si="1"/>
        <v>45373</v>
      </c>
      <c r="G28" s="164">
        <f t="shared" si="14"/>
        <v>45373</v>
      </c>
      <c r="H28" s="173">
        <f t="shared" si="2"/>
        <v>45404</v>
      </c>
      <c r="I28" s="164">
        <f t="shared" si="15"/>
        <v>45404</v>
      </c>
      <c r="J28" s="173">
        <f t="shared" si="3"/>
        <v>45434</v>
      </c>
      <c r="K28" s="164">
        <f t="shared" si="16"/>
        <v>45434</v>
      </c>
      <c r="L28" s="173">
        <f t="shared" si="4"/>
        <v>45465</v>
      </c>
      <c r="M28" s="164">
        <f t="shared" si="17"/>
        <v>45465</v>
      </c>
      <c r="N28" s="173">
        <f t="shared" si="5"/>
        <v>45495</v>
      </c>
      <c r="O28" s="164">
        <f t="shared" si="18"/>
        <v>45495</v>
      </c>
      <c r="P28" s="173">
        <f t="shared" si="6"/>
        <v>45526</v>
      </c>
      <c r="Q28" s="164">
        <f t="shared" si="19"/>
        <v>45526</v>
      </c>
      <c r="R28" s="173">
        <f t="shared" si="7"/>
        <v>45557</v>
      </c>
      <c r="S28" s="164">
        <f t="shared" si="20"/>
        <v>45557</v>
      </c>
      <c r="T28" s="173">
        <f t="shared" si="8"/>
        <v>45587</v>
      </c>
      <c r="U28" s="164">
        <f t="shared" si="21"/>
        <v>45587</v>
      </c>
      <c r="V28" s="173">
        <f t="shared" si="9"/>
        <v>45618</v>
      </c>
      <c r="W28" s="164">
        <f t="shared" si="22"/>
        <v>45618</v>
      </c>
      <c r="X28" s="173">
        <f t="shared" si="10"/>
        <v>45648</v>
      </c>
      <c r="Y28" s="161">
        <f t="shared" si="23"/>
        <v>45648</v>
      </c>
    </row>
    <row r="29" spans="2:25" ht="14.25" customHeight="1">
      <c r="B29" s="172">
        <f t="shared" si="11"/>
        <v>45314</v>
      </c>
      <c r="C29" s="164">
        <f t="shared" si="12"/>
        <v>45314</v>
      </c>
      <c r="D29" s="173">
        <f t="shared" si="0"/>
        <v>45345</v>
      </c>
      <c r="E29" s="164">
        <f t="shared" si="13"/>
        <v>45345</v>
      </c>
      <c r="F29" s="173">
        <f t="shared" si="1"/>
        <v>45374</v>
      </c>
      <c r="G29" s="164">
        <f t="shared" si="14"/>
        <v>45374</v>
      </c>
      <c r="H29" s="173">
        <f t="shared" si="2"/>
        <v>45405</v>
      </c>
      <c r="I29" s="164">
        <f t="shared" si="15"/>
        <v>45405</v>
      </c>
      <c r="J29" s="173">
        <f t="shared" si="3"/>
        <v>45435</v>
      </c>
      <c r="K29" s="164">
        <f t="shared" si="16"/>
        <v>45435</v>
      </c>
      <c r="L29" s="173">
        <f t="shared" si="4"/>
        <v>45466</v>
      </c>
      <c r="M29" s="164">
        <f t="shared" si="17"/>
        <v>45466</v>
      </c>
      <c r="N29" s="173">
        <f t="shared" si="5"/>
        <v>45496</v>
      </c>
      <c r="O29" s="164">
        <f t="shared" si="18"/>
        <v>45496</v>
      </c>
      <c r="P29" s="173">
        <f t="shared" si="6"/>
        <v>45527</v>
      </c>
      <c r="Q29" s="164">
        <f t="shared" si="19"/>
        <v>45527</v>
      </c>
      <c r="R29" s="173">
        <f t="shared" si="7"/>
        <v>45558</v>
      </c>
      <c r="S29" s="164">
        <f t="shared" si="20"/>
        <v>45558</v>
      </c>
      <c r="T29" s="173">
        <f t="shared" si="8"/>
        <v>45588</v>
      </c>
      <c r="U29" s="164">
        <f t="shared" si="21"/>
        <v>45588</v>
      </c>
      <c r="V29" s="173">
        <f t="shared" si="9"/>
        <v>45619</v>
      </c>
      <c r="W29" s="164">
        <f t="shared" si="22"/>
        <v>45619</v>
      </c>
      <c r="X29" s="173">
        <f t="shared" si="10"/>
        <v>45649</v>
      </c>
      <c r="Y29" s="161">
        <f t="shared" si="23"/>
        <v>45649</v>
      </c>
    </row>
    <row r="30" spans="2:25" ht="14.25" customHeight="1">
      <c r="B30" s="172">
        <f t="shared" si="11"/>
        <v>45315</v>
      </c>
      <c r="C30" s="164">
        <f t="shared" si="12"/>
        <v>45315</v>
      </c>
      <c r="D30" s="173">
        <f t="shared" si="0"/>
        <v>45346</v>
      </c>
      <c r="E30" s="164">
        <f t="shared" si="13"/>
        <v>45346</v>
      </c>
      <c r="F30" s="173">
        <f t="shared" si="1"/>
        <v>45375</v>
      </c>
      <c r="G30" s="164">
        <f t="shared" si="14"/>
        <v>45375</v>
      </c>
      <c r="H30" s="173">
        <f t="shared" si="2"/>
        <v>45406</v>
      </c>
      <c r="I30" s="164">
        <f t="shared" si="15"/>
        <v>45406</v>
      </c>
      <c r="J30" s="173">
        <f t="shared" si="3"/>
        <v>45436</v>
      </c>
      <c r="K30" s="164">
        <f t="shared" si="16"/>
        <v>45436</v>
      </c>
      <c r="L30" s="173">
        <f t="shared" si="4"/>
        <v>45467</v>
      </c>
      <c r="M30" s="164">
        <f t="shared" si="17"/>
        <v>45467</v>
      </c>
      <c r="N30" s="173">
        <f t="shared" si="5"/>
        <v>45497</v>
      </c>
      <c r="O30" s="164">
        <f t="shared" si="18"/>
        <v>45497</v>
      </c>
      <c r="P30" s="173">
        <f t="shared" si="6"/>
        <v>45528</v>
      </c>
      <c r="Q30" s="164">
        <f t="shared" si="19"/>
        <v>45528</v>
      </c>
      <c r="R30" s="173">
        <f t="shared" si="7"/>
        <v>45559</v>
      </c>
      <c r="S30" s="164">
        <f t="shared" si="20"/>
        <v>45559</v>
      </c>
      <c r="T30" s="173">
        <f t="shared" si="8"/>
        <v>45589</v>
      </c>
      <c r="U30" s="164">
        <f t="shared" si="21"/>
        <v>45589</v>
      </c>
      <c r="V30" s="173">
        <f t="shared" si="9"/>
        <v>45620</v>
      </c>
      <c r="W30" s="164">
        <f t="shared" si="22"/>
        <v>45620</v>
      </c>
      <c r="X30" s="173">
        <f t="shared" si="10"/>
        <v>45650</v>
      </c>
      <c r="Y30" s="161">
        <f t="shared" si="23"/>
        <v>45650</v>
      </c>
    </row>
    <row r="31" spans="2:25" ht="14.25" customHeight="1">
      <c r="B31" s="172">
        <f t="shared" si="11"/>
        <v>45316</v>
      </c>
      <c r="C31" s="164">
        <f t="shared" si="12"/>
        <v>45316</v>
      </c>
      <c r="D31" s="173">
        <f t="shared" si="0"/>
        <v>45347</v>
      </c>
      <c r="E31" s="164">
        <f t="shared" si="13"/>
        <v>45347</v>
      </c>
      <c r="F31" s="173">
        <f t="shared" si="1"/>
        <v>45376</v>
      </c>
      <c r="G31" s="164">
        <f t="shared" si="14"/>
        <v>45376</v>
      </c>
      <c r="H31" s="173">
        <f t="shared" si="2"/>
        <v>45407</v>
      </c>
      <c r="I31" s="164">
        <f t="shared" si="15"/>
        <v>45407</v>
      </c>
      <c r="J31" s="173">
        <f t="shared" si="3"/>
        <v>45437</v>
      </c>
      <c r="K31" s="164">
        <f t="shared" si="16"/>
        <v>45437</v>
      </c>
      <c r="L31" s="173">
        <f t="shared" si="4"/>
        <v>45468</v>
      </c>
      <c r="M31" s="164">
        <f t="shared" si="17"/>
        <v>45468</v>
      </c>
      <c r="N31" s="173">
        <f t="shared" si="5"/>
        <v>45498</v>
      </c>
      <c r="O31" s="164">
        <f t="shared" si="18"/>
        <v>45498</v>
      </c>
      <c r="P31" s="173">
        <f t="shared" si="6"/>
        <v>45529</v>
      </c>
      <c r="Q31" s="164">
        <f t="shared" si="19"/>
        <v>45529</v>
      </c>
      <c r="R31" s="173">
        <f t="shared" si="7"/>
        <v>45560</v>
      </c>
      <c r="S31" s="164">
        <f t="shared" si="20"/>
        <v>45560</v>
      </c>
      <c r="T31" s="173">
        <f t="shared" si="8"/>
        <v>45590</v>
      </c>
      <c r="U31" s="164">
        <f t="shared" si="21"/>
        <v>45590</v>
      </c>
      <c r="V31" s="173">
        <f t="shared" si="9"/>
        <v>45621</v>
      </c>
      <c r="W31" s="164">
        <f t="shared" si="22"/>
        <v>45621</v>
      </c>
      <c r="X31" s="173">
        <f t="shared" si="10"/>
        <v>45651</v>
      </c>
      <c r="Y31" s="161">
        <f t="shared" si="23"/>
        <v>45651</v>
      </c>
    </row>
    <row r="32" spans="2:25" ht="14.25" customHeight="1">
      <c r="B32" s="172">
        <f t="shared" si="11"/>
        <v>45317</v>
      </c>
      <c r="C32" s="164">
        <f t="shared" si="12"/>
        <v>45317</v>
      </c>
      <c r="D32" s="173">
        <f t="shared" si="0"/>
        <v>45348</v>
      </c>
      <c r="E32" s="164">
        <f t="shared" si="13"/>
        <v>45348</v>
      </c>
      <c r="F32" s="173">
        <f t="shared" si="1"/>
        <v>45377</v>
      </c>
      <c r="G32" s="164">
        <f t="shared" si="14"/>
        <v>45377</v>
      </c>
      <c r="H32" s="173">
        <f t="shared" si="2"/>
        <v>45408</v>
      </c>
      <c r="I32" s="164">
        <f t="shared" si="15"/>
        <v>45408</v>
      </c>
      <c r="J32" s="173">
        <f t="shared" si="3"/>
        <v>45438</v>
      </c>
      <c r="K32" s="164">
        <f t="shared" si="16"/>
        <v>45438</v>
      </c>
      <c r="L32" s="173">
        <f t="shared" si="4"/>
        <v>45469</v>
      </c>
      <c r="M32" s="164">
        <f t="shared" si="17"/>
        <v>45469</v>
      </c>
      <c r="N32" s="173">
        <f t="shared" si="5"/>
        <v>45499</v>
      </c>
      <c r="O32" s="164">
        <f t="shared" si="18"/>
        <v>45499</v>
      </c>
      <c r="P32" s="173">
        <f t="shared" si="6"/>
        <v>45530</v>
      </c>
      <c r="Q32" s="164">
        <f t="shared" si="19"/>
        <v>45530</v>
      </c>
      <c r="R32" s="173">
        <f t="shared" si="7"/>
        <v>45561</v>
      </c>
      <c r="S32" s="164">
        <f t="shared" si="20"/>
        <v>45561</v>
      </c>
      <c r="T32" s="173">
        <f t="shared" si="8"/>
        <v>45591</v>
      </c>
      <c r="U32" s="164">
        <f t="shared" si="21"/>
        <v>45591</v>
      </c>
      <c r="V32" s="173">
        <f t="shared" si="9"/>
        <v>45622</v>
      </c>
      <c r="W32" s="164">
        <f t="shared" si="22"/>
        <v>45622</v>
      </c>
      <c r="X32" s="173">
        <f t="shared" si="10"/>
        <v>45652</v>
      </c>
      <c r="Y32" s="161">
        <f t="shared" si="23"/>
        <v>45652</v>
      </c>
    </row>
    <row r="33" spans="2:26" ht="14.25" customHeight="1">
      <c r="B33" s="172">
        <f t="shared" si="11"/>
        <v>45318</v>
      </c>
      <c r="C33" s="164">
        <f t="shared" si="12"/>
        <v>45318</v>
      </c>
      <c r="D33" s="173">
        <f t="shared" si="0"/>
        <v>45349</v>
      </c>
      <c r="E33" s="164">
        <f t="shared" si="13"/>
        <v>45349</v>
      </c>
      <c r="F33" s="173">
        <f t="shared" si="1"/>
        <v>45378</v>
      </c>
      <c r="G33" s="164">
        <f t="shared" si="14"/>
        <v>45378</v>
      </c>
      <c r="H33" s="173">
        <f t="shared" si="2"/>
        <v>45409</v>
      </c>
      <c r="I33" s="164">
        <f t="shared" si="15"/>
        <v>45409</v>
      </c>
      <c r="J33" s="173">
        <f t="shared" si="3"/>
        <v>45439</v>
      </c>
      <c r="K33" s="164">
        <f t="shared" si="16"/>
        <v>45439</v>
      </c>
      <c r="L33" s="173">
        <f t="shared" si="4"/>
        <v>45470</v>
      </c>
      <c r="M33" s="164">
        <f t="shared" si="17"/>
        <v>45470</v>
      </c>
      <c r="N33" s="173">
        <f t="shared" si="5"/>
        <v>45500</v>
      </c>
      <c r="O33" s="164">
        <f t="shared" si="18"/>
        <v>45500</v>
      </c>
      <c r="P33" s="173">
        <f t="shared" si="6"/>
        <v>45531</v>
      </c>
      <c r="Q33" s="164">
        <f t="shared" si="19"/>
        <v>45531</v>
      </c>
      <c r="R33" s="173">
        <f t="shared" si="7"/>
        <v>45562</v>
      </c>
      <c r="S33" s="164">
        <f t="shared" si="20"/>
        <v>45562</v>
      </c>
      <c r="T33" s="173">
        <f t="shared" si="8"/>
        <v>45592</v>
      </c>
      <c r="U33" s="164">
        <f t="shared" si="21"/>
        <v>45592</v>
      </c>
      <c r="V33" s="173">
        <f t="shared" si="9"/>
        <v>45623</v>
      </c>
      <c r="W33" s="164">
        <f t="shared" si="22"/>
        <v>45623</v>
      </c>
      <c r="X33" s="173">
        <f t="shared" si="10"/>
        <v>45653</v>
      </c>
      <c r="Y33" s="161">
        <f t="shared" si="23"/>
        <v>45653</v>
      </c>
    </row>
    <row r="34" spans="2:26" ht="14.25" customHeight="1">
      <c r="B34" s="172">
        <f t="shared" si="11"/>
        <v>45319</v>
      </c>
      <c r="C34" s="164">
        <f t="shared" si="12"/>
        <v>45319</v>
      </c>
      <c r="D34" s="173">
        <f t="shared" si="0"/>
        <v>45350</v>
      </c>
      <c r="E34" s="164">
        <f t="shared" si="13"/>
        <v>45350</v>
      </c>
      <c r="F34" s="173">
        <f t="shared" si="1"/>
        <v>45379</v>
      </c>
      <c r="G34" s="164">
        <f t="shared" si="14"/>
        <v>45379</v>
      </c>
      <c r="H34" s="173">
        <f t="shared" si="2"/>
        <v>45410</v>
      </c>
      <c r="I34" s="164">
        <f t="shared" si="15"/>
        <v>45410</v>
      </c>
      <c r="J34" s="173">
        <f t="shared" si="3"/>
        <v>45440</v>
      </c>
      <c r="K34" s="164">
        <f t="shared" si="16"/>
        <v>45440</v>
      </c>
      <c r="L34" s="173">
        <f t="shared" si="4"/>
        <v>45471</v>
      </c>
      <c r="M34" s="164">
        <f t="shared" si="17"/>
        <v>45471</v>
      </c>
      <c r="N34" s="173">
        <f t="shared" si="5"/>
        <v>45501</v>
      </c>
      <c r="O34" s="164">
        <f t="shared" si="18"/>
        <v>45501</v>
      </c>
      <c r="P34" s="173">
        <f t="shared" si="6"/>
        <v>45532</v>
      </c>
      <c r="Q34" s="164">
        <f t="shared" si="19"/>
        <v>45532</v>
      </c>
      <c r="R34" s="173">
        <f t="shared" si="7"/>
        <v>45563</v>
      </c>
      <c r="S34" s="164">
        <f t="shared" si="20"/>
        <v>45563</v>
      </c>
      <c r="T34" s="173">
        <f t="shared" si="8"/>
        <v>45593</v>
      </c>
      <c r="U34" s="164">
        <f t="shared" si="21"/>
        <v>45593</v>
      </c>
      <c r="V34" s="173">
        <f t="shared" si="9"/>
        <v>45624</v>
      </c>
      <c r="W34" s="164">
        <f t="shared" si="22"/>
        <v>45624</v>
      </c>
      <c r="X34" s="173">
        <f t="shared" si="10"/>
        <v>45654</v>
      </c>
      <c r="Y34" s="161">
        <f t="shared" si="23"/>
        <v>45654</v>
      </c>
    </row>
    <row r="35" spans="2:26" ht="14.25" customHeight="1">
      <c r="B35" s="172">
        <f t="shared" si="11"/>
        <v>45320</v>
      </c>
      <c r="C35" s="164">
        <f t="shared" si="12"/>
        <v>45320</v>
      </c>
      <c r="D35" s="173">
        <f t="shared" si="0"/>
        <v>45351</v>
      </c>
      <c r="E35" s="164">
        <f t="shared" ref="E35:E37" si="24">IFERROR(IF(MONTH(E34+1)&gt;MONTH(E34),"",+E34+1),"")</f>
        <v>45351</v>
      </c>
      <c r="F35" s="173">
        <f t="shared" si="1"/>
        <v>45380</v>
      </c>
      <c r="G35" s="164">
        <f t="shared" si="14"/>
        <v>45380</v>
      </c>
      <c r="H35" s="173">
        <f t="shared" si="2"/>
        <v>45411</v>
      </c>
      <c r="I35" s="164">
        <f t="shared" si="15"/>
        <v>45411</v>
      </c>
      <c r="J35" s="173">
        <f t="shared" si="3"/>
        <v>45441</v>
      </c>
      <c r="K35" s="164">
        <f t="shared" si="16"/>
        <v>45441</v>
      </c>
      <c r="L35" s="173">
        <f t="shared" si="4"/>
        <v>45472</v>
      </c>
      <c r="M35" s="164">
        <f t="shared" si="17"/>
        <v>45472</v>
      </c>
      <c r="N35" s="173">
        <f t="shared" si="5"/>
        <v>45502</v>
      </c>
      <c r="O35" s="164">
        <f t="shared" si="18"/>
        <v>45502</v>
      </c>
      <c r="P35" s="173">
        <f t="shared" si="6"/>
        <v>45533</v>
      </c>
      <c r="Q35" s="164">
        <f t="shared" si="19"/>
        <v>45533</v>
      </c>
      <c r="R35" s="173">
        <f t="shared" si="7"/>
        <v>45564</v>
      </c>
      <c r="S35" s="164">
        <f t="shared" si="20"/>
        <v>45564</v>
      </c>
      <c r="T35" s="173">
        <f t="shared" si="8"/>
        <v>45594</v>
      </c>
      <c r="U35" s="164">
        <f t="shared" si="21"/>
        <v>45594</v>
      </c>
      <c r="V35" s="173">
        <f t="shared" si="9"/>
        <v>45625</v>
      </c>
      <c r="W35" s="164">
        <f t="shared" si="22"/>
        <v>45625</v>
      </c>
      <c r="X35" s="173">
        <f t="shared" si="10"/>
        <v>45655</v>
      </c>
      <c r="Y35" s="161">
        <f t="shared" si="23"/>
        <v>45655</v>
      </c>
    </row>
    <row r="36" spans="2:26" ht="14.25" customHeight="1">
      <c r="B36" s="172">
        <f t="shared" si="11"/>
        <v>45321</v>
      </c>
      <c r="C36" s="164">
        <f t="shared" si="12"/>
        <v>45321</v>
      </c>
      <c r="D36" s="173" t="str">
        <f t="shared" si="0"/>
        <v/>
      </c>
      <c r="E36" s="164" t="str">
        <f>IFERROR(IF(MONTH(E35+1)&gt;MONTH(E35),"",+E35+1),"")</f>
        <v/>
      </c>
      <c r="F36" s="173">
        <f t="shared" si="1"/>
        <v>45381</v>
      </c>
      <c r="G36" s="164">
        <f t="shared" si="14"/>
        <v>45381</v>
      </c>
      <c r="H36" s="173">
        <f t="shared" si="2"/>
        <v>45412</v>
      </c>
      <c r="I36" s="164">
        <f t="shared" si="15"/>
        <v>45412</v>
      </c>
      <c r="J36" s="173">
        <f t="shared" si="3"/>
        <v>45442</v>
      </c>
      <c r="K36" s="164">
        <f t="shared" si="16"/>
        <v>45442</v>
      </c>
      <c r="L36" s="173">
        <f t="shared" si="4"/>
        <v>45473</v>
      </c>
      <c r="M36" s="164">
        <f t="shared" si="17"/>
        <v>45473</v>
      </c>
      <c r="N36" s="173">
        <f t="shared" si="5"/>
        <v>45503</v>
      </c>
      <c r="O36" s="164">
        <f t="shared" si="18"/>
        <v>45503</v>
      </c>
      <c r="P36" s="173">
        <f t="shared" si="6"/>
        <v>45534</v>
      </c>
      <c r="Q36" s="164">
        <f t="shared" si="19"/>
        <v>45534</v>
      </c>
      <c r="R36" s="173">
        <f t="shared" si="7"/>
        <v>45565</v>
      </c>
      <c r="S36" s="164">
        <f t="shared" si="20"/>
        <v>45565</v>
      </c>
      <c r="T36" s="173">
        <f t="shared" si="8"/>
        <v>45595</v>
      </c>
      <c r="U36" s="164">
        <f t="shared" si="21"/>
        <v>45595</v>
      </c>
      <c r="V36" s="173">
        <f t="shared" si="9"/>
        <v>45626</v>
      </c>
      <c r="W36" s="164">
        <f t="shared" si="22"/>
        <v>45626</v>
      </c>
      <c r="X36" s="173">
        <f t="shared" si="10"/>
        <v>45656</v>
      </c>
      <c r="Y36" s="161">
        <f t="shared" si="23"/>
        <v>45656</v>
      </c>
    </row>
    <row r="37" spans="2:26" ht="14.25" customHeight="1" thickBot="1">
      <c r="B37" s="175">
        <f t="shared" si="11"/>
        <v>45322</v>
      </c>
      <c r="C37" s="165">
        <f t="shared" si="12"/>
        <v>45322</v>
      </c>
      <c r="D37" s="174" t="str">
        <f t="shared" si="0"/>
        <v/>
      </c>
      <c r="E37" s="165" t="str">
        <f t="shared" ref="E37" si="25">IFERROR(IF(MONTH(E36+1)&gt;MONTH(E36),"",+E36+1),"")</f>
        <v/>
      </c>
      <c r="F37" s="174">
        <f t="shared" si="1"/>
        <v>45382</v>
      </c>
      <c r="G37" s="165">
        <f t="shared" si="14"/>
        <v>45382</v>
      </c>
      <c r="H37" s="174" t="str">
        <f t="shared" si="2"/>
        <v/>
      </c>
      <c r="I37" s="165" t="str">
        <f t="shared" ref="I37" si="26">IFERROR(IF(MONTH(I36+1)&gt;MONTH(I36),"",+I36+1),"")</f>
        <v/>
      </c>
      <c r="J37" s="174">
        <f t="shared" si="3"/>
        <v>45443</v>
      </c>
      <c r="K37" s="165">
        <f t="shared" si="16"/>
        <v>45443</v>
      </c>
      <c r="L37" s="174" t="str">
        <f t="shared" si="4"/>
        <v/>
      </c>
      <c r="M37" s="165" t="str">
        <f t="shared" ref="M37" si="27">IFERROR(IF(MONTH(M36+1)&gt;MONTH(M36),"",+M36+1),"")</f>
        <v/>
      </c>
      <c r="N37" s="174">
        <f t="shared" si="5"/>
        <v>45504</v>
      </c>
      <c r="O37" s="165">
        <f t="shared" si="18"/>
        <v>45504</v>
      </c>
      <c r="P37" s="174">
        <f t="shared" si="6"/>
        <v>45535</v>
      </c>
      <c r="Q37" s="165">
        <f t="shared" si="19"/>
        <v>45535</v>
      </c>
      <c r="R37" s="174" t="str">
        <f t="shared" si="7"/>
        <v/>
      </c>
      <c r="S37" s="165" t="str">
        <f t="shared" ref="S37" si="28">IFERROR(IF(MONTH(S36+1)&gt;MONTH(S36),"",+S36+1),"")</f>
        <v/>
      </c>
      <c r="T37" s="174">
        <f t="shared" si="8"/>
        <v>45596</v>
      </c>
      <c r="U37" s="165">
        <f t="shared" si="21"/>
        <v>45596</v>
      </c>
      <c r="V37" s="174" t="str">
        <f t="shared" si="9"/>
        <v/>
      </c>
      <c r="W37" s="165" t="str">
        <f t="shared" ref="W37" si="29">IFERROR(IF(MONTH(W36+1)&gt;MONTH(W36),"",+W36+1),"")</f>
        <v/>
      </c>
      <c r="X37" s="174">
        <f t="shared" si="10"/>
        <v>45657</v>
      </c>
      <c r="Y37" s="162">
        <f t="shared" si="23"/>
        <v>45657</v>
      </c>
    </row>
    <row r="38" spans="2:26" ht="14.25" customHeight="1">
      <c r="B38" s="152"/>
      <c r="C38" s="152"/>
      <c r="D38" s="152"/>
      <c r="E38" s="159"/>
      <c r="F38" s="159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59"/>
      <c r="Y38" s="159"/>
    </row>
    <row r="39" spans="2:26" ht="14.25" customHeight="1">
      <c r="B39" s="188" t="s">
        <v>103</v>
      </c>
      <c r="C39" s="160">
        <f>NETWORKDAYS.INTL(C7,C37,1,Feiertagsberechnung!$H$11:$H$33)</f>
        <v>22</v>
      </c>
      <c r="D39" s="188"/>
      <c r="E39" s="160">
        <f>IF((MOD(Feiertagsberechnung!D6,4)=0)-(MOD(Feiertagsberechnung!D6,100)=0)+(MOD(Feiertagsberechnung!D6,400)=0)=0,NETWORKDAYS.INTL(E7,E34,1,Feiertagsberechnung!$H$11:$H$33),NETWORKDAYS.INTL(E7,E35,1,Feiertagsberechnung!$H$11:$H$33))</f>
        <v>21</v>
      </c>
      <c r="F39" s="160"/>
      <c r="G39" s="160">
        <f>NETWORKDAYS.INTL(G7,G37,1,Feiertagsberechnung!$H$11:$H$33)</f>
        <v>20</v>
      </c>
      <c r="H39" s="160"/>
      <c r="I39" s="160">
        <f>NETWORKDAYS.INTL(I7,I36,1,Feiertagsberechnung!$H$11:$H$33)</f>
        <v>21</v>
      </c>
      <c r="J39" s="160"/>
      <c r="K39" s="160">
        <f>NETWORKDAYS.INTL(K7,K37,1,Feiertagsberechnung!$H$11:$H$33)</f>
        <v>19</v>
      </c>
      <c r="L39" s="160"/>
      <c r="M39" s="160">
        <f>NETWORKDAYS.INTL(M7,M36,1,Feiertagsberechnung!$H$11:$H$33)</f>
        <v>20</v>
      </c>
      <c r="N39" s="160"/>
      <c r="O39" s="160">
        <f>NETWORKDAYS.INTL(O7,O37,1,Feiertagsberechnung!$H$11:$H$33)</f>
        <v>23</v>
      </c>
      <c r="P39" s="160"/>
      <c r="Q39" s="160">
        <f>NETWORKDAYS.INTL(Q7,Q37,1,Feiertagsberechnung!$H$11:$H$33)</f>
        <v>22</v>
      </c>
      <c r="R39" s="160"/>
      <c r="S39" s="160">
        <f>NETWORKDAYS.INTL(S7,S36,1,Feiertagsberechnung!$H$11:$H$33)</f>
        <v>21</v>
      </c>
      <c r="T39" s="160"/>
      <c r="U39" s="160">
        <f>NETWORKDAYS.INTL(U7,U37,1,Feiertagsberechnung!$H$11:$H$33)</f>
        <v>22</v>
      </c>
      <c r="V39" s="160"/>
      <c r="W39" s="160">
        <f>NETWORKDAYS.INTL(W7,W36,1,Feiertagsberechnung!$H$11:$H$33)</f>
        <v>20</v>
      </c>
      <c r="X39" s="160"/>
      <c r="Y39" s="160">
        <f>NETWORKDAYS.INTL(Y7,Y37,1,Feiertagsberechnung!$H$11:$H$33)</f>
        <v>20</v>
      </c>
      <c r="Z39" s="187">
        <f>SUM(C39:Y39)</f>
        <v>251</v>
      </c>
    </row>
  </sheetData>
  <sheetProtection password="9DCD" sheet="1" objects="1" scenarios="1" selectLockedCells="1"/>
  <mergeCells count="14"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D3:E3"/>
    <mergeCell ref="H2:I2"/>
    <mergeCell ref="N6:O6"/>
    <mergeCell ref="P6:Q6"/>
    <mergeCell ref="R6:S6"/>
  </mergeCells>
  <conditionalFormatting sqref="B7:Y37">
    <cfRule type="cellIs" dxfId="4" priority="1" operator="equal">
      <formula>$D$3</formula>
    </cfRule>
    <cfRule type="cellIs" dxfId="3" priority="3" operator="equal">
      <formula>"So"</formula>
    </cfRule>
    <cfRule type="cellIs" dxfId="2" priority="4" operator="equal">
      <formula>"Sa"</formula>
    </cfRule>
    <cfRule type="expression" dxfId="1" priority="5">
      <formula>WEEKDAY(B7,2)&gt;5</formula>
    </cfRule>
  </conditionalFormatting>
  <printOptions horizontalCentered="1" verticalCentered="1"/>
  <pageMargins left="0" right="0" top="0.31496062992125984" bottom="0.31496062992125984" header="0.11811023622047245" footer="0.15748031496062992"/>
  <pageSetup scale="105" orientation="landscape" r:id="rId1"/>
  <headerFooter>
    <oddFooter>&amp;L&amp;8Copyright by ControllerSpielwiese.de&amp;R&amp;8&amp;F / &amp;A</oddFoot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2A763188-69A5-4105-9C32-917B97C04397}">
            <xm:f>VLOOKUP(B7,Feiertagsberechnung!$F$11:$F$55,1,0)</xm:f>
            <x14:dxf>
              <fill>
                <patternFill>
                  <bgColor theme="7" tint="0.59996337778862885"/>
                </patternFill>
              </fill>
            </x14:dxf>
          </x14:cfRule>
          <xm:sqref>B7:Y37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58"/>
  <sheetViews>
    <sheetView showGridLines="0" zoomScale="85" zoomScaleNormal="85" workbookViewId="0">
      <pane xSplit="8" topLeftCell="I1" activePane="topRight" state="frozenSplit"/>
      <selection pane="topRight" activeCell="D6" sqref="D6"/>
    </sheetView>
  </sheetViews>
  <sheetFormatPr baseColWidth="10" defaultRowHeight="15"/>
  <cols>
    <col min="1" max="1" width="1.85546875" customWidth="1"/>
    <col min="2" max="2" width="5.5703125" customWidth="1"/>
    <col min="3" max="3" width="24.140625" customWidth="1"/>
    <col min="4" max="4" width="31" customWidth="1"/>
    <col min="5" max="5" width="14.140625" customWidth="1"/>
    <col min="6" max="6" width="12.7109375" customWidth="1"/>
    <col min="7" max="7" width="23" customWidth="1"/>
    <col min="9" max="16" width="13.5703125" customWidth="1"/>
    <col min="17" max="17" width="12.5703125" customWidth="1"/>
    <col min="18" max="24" width="13.5703125" customWidth="1"/>
  </cols>
  <sheetData>
    <row r="1" spans="1:25" ht="7.5" customHeight="1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</row>
    <row r="2" spans="1:25" ht="21">
      <c r="A2" s="34"/>
      <c r="B2" s="99" t="s">
        <v>21</v>
      </c>
      <c r="C2" s="99"/>
      <c r="D2" s="99"/>
      <c r="E2" s="99"/>
      <c r="F2" s="99"/>
      <c r="G2" s="99"/>
      <c r="H2" s="34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5" ht="21">
      <c r="A3" s="34"/>
      <c r="B3" s="99" t="s">
        <v>71</v>
      </c>
      <c r="C3" s="99"/>
      <c r="D3" s="99"/>
      <c r="E3" s="99"/>
      <c r="F3" s="99"/>
      <c r="G3" s="99"/>
      <c r="H3" s="34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</row>
    <row r="4" spans="1:25" ht="12" customHeight="1">
      <c r="A4" s="34"/>
      <c r="B4" s="99"/>
      <c r="C4" s="99"/>
      <c r="D4" s="99"/>
      <c r="E4" s="99"/>
      <c r="F4" s="99"/>
      <c r="G4" s="99"/>
      <c r="H4" s="34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</row>
    <row r="5" spans="1:25">
      <c r="A5" s="34"/>
      <c r="B5" s="73"/>
      <c r="C5" s="73"/>
      <c r="D5" s="73"/>
      <c r="E5" s="73"/>
      <c r="F5" s="73"/>
      <c r="G5" s="73"/>
      <c r="H5" s="34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</row>
    <row r="6" spans="1:25" ht="15.75">
      <c r="A6" s="34"/>
      <c r="B6" s="34"/>
      <c r="C6" s="61" t="s">
        <v>72</v>
      </c>
      <c r="D6" s="62">
        <v>2024</v>
      </c>
      <c r="E6" s="35"/>
      <c r="F6" s="34"/>
      <c r="G6" s="34"/>
      <c r="H6" s="34"/>
      <c r="I6" s="74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</row>
    <row r="7" spans="1:25" ht="15.75">
      <c r="A7" s="34"/>
      <c r="B7" s="34"/>
      <c r="C7" s="61" t="s">
        <v>80</v>
      </c>
      <c r="D7" s="63" t="s">
        <v>81</v>
      </c>
      <c r="E7" s="47"/>
      <c r="F7" s="34"/>
      <c r="G7" s="34"/>
      <c r="H7" s="34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</row>
    <row r="8" spans="1:25">
      <c r="A8" s="34"/>
      <c r="B8" s="73"/>
      <c r="C8" s="73"/>
      <c r="D8" s="73"/>
      <c r="E8" s="73"/>
      <c r="F8" s="73"/>
      <c r="G8" s="73"/>
      <c r="H8" s="34"/>
      <c r="I8" s="73" t="s">
        <v>66</v>
      </c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3"/>
      <c r="V8" s="73"/>
      <c r="W8" s="73"/>
      <c r="X8" s="73"/>
      <c r="Y8" s="73"/>
    </row>
    <row r="9" spans="1:25" ht="30.75" customHeight="1">
      <c r="A9" s="34"/>
      <c r="B9" s="80" t="s">
        <v>79</v>
      </c>
      <c r="C9" s="86" t="s">
        <v>19</v>
      </c>
      <c r="D9" s="80" t="s">
        <v>68</v>
      </c>
      <c r="E9" s="87" t="s">
        <v>69</v>
      </c>
      <c r="F9" s="88" t="s">
        <v>70</v>
      </c>
      <c r="G9" s="89" t="str">
        <f>D7</f>
        <v>Baden-Württemberg</v>
      </c>
      <c r="H9" s="34"/>
      <c r="I9" s="131" t="s">
        <v>81</v>
      </c>
      <c r="J9" s="81" t="s">
        <v>54</v>
      </c>
      <c r="K9" s="81" t="s">
        <v>57</v>
      </c>
      <c r="L9" s="81" t="s">
        <v>58</v>
      </c>
      <c r="M9" s="81" t="s">
        <v>59</v>
      </c>
      <c r="N9" s="81" t="s">
        <v>60</v>
      </c>
      <c r="O9" s="81" t="s">
        <v>61</v>
      </c>
      <c r="P9" s="130" t="s">
        <v>73</v>
      </c>
      <c r="Q9" s="131" t="s">
        <v>62</v>
      </c>
      <c r="R9" s="131" t="s">
        <v>74</v>
      </c>
      <c r="S9" s="131" t="s">
        <v>75</v>
      </c>
      <c r="T9" s="81" t="s">
        <v>63</v>
      </c>
      <c r="U9" s="81" t="s">
        <v>64</v>
      </c>
      <c r="V9" s="131" t="s">
        <v>76</v>
      </c>
      <c r="W9" s="131" t="s">
        <v>77</v>
      </c>
      <c r="X9" s="81" t="s">
        <v>65</v>
      </c>
      <c r="Y9" s="75" t="s">
        <v>78</v>
      </c>
    </row>
    <row r="10" spans="1:25">
      <c r="A10" s="34"/>
      <c r="B10" s="83"/>
      <c r="C10" s="73"/>
      <c r="D10" s="73"/>
      <c r="E10" s="73"/>
      <c r="F10" s="90" t="str">
        <f>"01.01."&amp;D6</f>
        <v>01.01.2024</v>
      </c>
      <c r="G10" s="73"/>
      <c r="H10" s="66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</row>
    <row r="11" spans="1:25">
      <c r="A11" s="34"/>
      <c r="B11" s="83" t="s">
        <v>31</v>
      </c>
      <c r="C11" s="73" t="s">
        <v>0</v>
      </c>
      <c r="D11" s="84">
        <v>44197</v>
      </c>
      <c r="E11" s="73" t="s">
        <v>23</v>
      </c>
      <c r="F11" s="91">
        <f>IF(G11="x",DATE(YEAR($F$10),1,1),"")</f>
        <v>45292</v>
      </c>
      <c r="G11" s="92" t="str">
        <f>HLOOKUP($G$9,$I$9:$X$33,3,0)</f>
        <v>x</v>
      </c>
      <c r="H11" s="65">
        <f t="shared" ref="H11:H33" si="0">IF(G11="x",F11,"01.01.1900")</f>
        <v>45292</v>
      </c>
      <c r="I11" s="76" t="s">
        <v>55</v>
      </c>
      <c r="J11" s="77" t="s">
        <v>55</v>
      </c>
      <c r="K11" s="78" t="s">
        <v>55</v>
      </c>
      <c r="L11" s="78" t="s">
        <v>55</v>
      </c>
      <c r="M11" s="78" t="s">
        <v>55</v>
      </c>
      <c r="N11" s="78" t="s">
        <v>55</v>
      </c>
      <c r="O11" s="78" t="s">
        <v>55</v>
      </c>
      <c r="P11" s="78" t="s">
        <v>55</v>
      </c>
      <c r="Q11" s="78" t="s">
        <v>55</v>
      </c>
      <c r="R11" s="78" t="s">
        <v>55</v>
      </c>
      <c r="S11" s="78" t="s">
        <v>55</v>
      </c>
      <c r="T11" s="78" t="s">
        <v>55</v>
      </c>
      <c r="U11" s="78" t="s">
        <v>55</v>
      </c>
      <c r="V11" s="78" t="s">
        <v>55</v>
      </c>
      <c r="W11" s="78" t="s">
        <v>55</v>
      </c>
      <c r="X11" s="78" t="s">
        <v>55</v>
      </c>
      <c r="Y11" s="73">
        <f>COUNTA(I11:X11)</f>
        <v>16</v>
      </c>
    </row>
    <row r="12" spans="1:25">
      <c r="A12" s="34"/>
      <c r="B12" s="83" t="s">
        <v>36</v>
      </c>
      <c r="C12" s="73" t="s">
        <v>1</v>
      </c>
      <c r="D12" s="84">
        <v>44202</v>
      </c>
      <c r="E12" s="73" t="s">
        <v>23</v>
      </c>
      <c r="F12" s="85">
        <f>IF(G12="x",DATE(YEAR($F$10),1,6),"")</f>
        <v>45297</v>
      </c>
      <c r="G12" s="92" t="str">
        <f>HLOOKUP($G$9,$I$9:$X$33,4,0)</f>
        <v>x</v>
      </c>
      <c r="H12" s="65">
        <f t="shared" si="0"/>
        <v>45297</v>
      </c>
      <c r="I12" s="76" t="s">
        <v>55</v>
      </c>
      <c r="J12" s="76" t="s">
        <v>55</v>
      </c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6" t="s">
        <v>55</v>
      </c>
      <c r="W12" s="78"/>
      <c r="X12" s="78"/>
      <c r="Y12" s="73">
        <f t="shared" ref="Y12:Y33" si="1">COUNTA(I12:X12)</f>
        <v>3</v>
      </c>
    </row>
    <row r="13" spans="1:25">
      <c r="A13" s="34"/>
      <c r="B13" s="83" t="s">
        <v>35</v>
      </c>
      <c r="C13" s="73" t="s">
        <v>111</v>
      </c>
      <c r="D13" s="93" t="s">
        <v>52</v>
      </c>
      <c r="E13" s="73" t="s">
        <v>22</v>
      </c>
      <c r="F13" s="85">
        <f>$F$16-48</f>
        <v>45334</v>
      </c>
      <c r="G13" s="92">
        <f>HLOOKUP($G$9,$I$9:$X$33,5,0)</f>
        <v>0</v>
      </c>
      <c r="H13" s="65" t="str">
        <f>IF(G13="x",F13,"01.01.1900")</f>
        <v>01.01.1900</v>
      </c>
      <c r="I13" s="76"/>
      <c r="J13" s="77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3">
        <f t="shared" si="1"/>
        <v>0</v>
      </c>
    </row>
    <row r="14" spans="1:25">
      <c r="A14" s="34"/>
      <c r="B14" s="83" t="s">
        <v>37</v>
      </c>
      <c r="C14" s="73" t="s">
        <v>2</v>
      </c>
      <c r="D14" s="84">
        <v>44263</v>
      </c>
      <c r="E14" s="73" t="s">
        <v>23</v>
      </c>
      <c r="F14" s="85" t="str">
        <f>IF(G14="x",DATE(YEAR($F$10),3,8),"")</f>
        <v/>
      </c>
      <c r="G14" s="92">
        <f>HLOOKUP($G$9,$I$9:$X$33,6,0)</f>
        <v>0</v>
      </c>
      <c r="H14" s="65" t="str">
        <f t="shared" si="0"/>
        <v>01.01.1900</v>
      </c>
      <c r="I14" s="76"/>
      <c r="J14" s="77"/>
      <c r="K14" s="78" t="s">
        <v>55</v>
      </c>
      <c r="L14" s="78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78"/>
      <c r="X14" s="78"/>
      <c r="Y14" s="73">
        <f t="shared" si="1"/>
        <v>1</v>
      </c>
    </row>
    <row r="15" spans="1:25">
      <c r="A15" s="34"/>
      <c r="B15" s="83" t="s">
        <v>34</v>
      </c>
      <c r="C15" s="73" t="s">
        <v>3</v>
      </c>
      <c r="D15" s="93" t="s">
        <v>24</v>
      </c>
      <c r="E15" s="73" t="s">
        <v>22</v>
      </c>
      <c r="F15" s="85">
        <f>$F$16-2</f>
        <v>45380</v>
      </c>
      <c r="G15" s="92" t="str">
        <f>HLOOKUP($G$9,$I$9:$X$33,7,0)</f>
        <v>x</v>
      </c>
      <c r="H15" s="65">
        <f t="shared" si="0"/>
        <v>45380</v>
      </c>
      <c r="I15" s="76" t="s">
        <v>55</v>
      </c>
      <c r="J15" s="77" t="s">
        <v>55</v>
      </c>
      <c r="K15" s="78" t="s">
        <v>55</v>
      </c>
      <c r="L15" s="78" t="s">
        <v>55</v>
      </c>
      <c r="M15" s="78" t="s">
        <v>55</v>
      </c>
      <c r="N15" s="78" t="s">
        <v>55</v>
      </c>
      <c r="O15" s="78" t="s">
        <v>55</v>
      </c>
      <c r="P15" s="78" t="s">
        <v>55</v>
      </c>
      <c r="Q15" s="78" t="s">
        <v>55</v>
      </c>
      <c r="R15" s="78" t="s">
        <v>55</v>
      </c>
      <c r="S15" s="78" t="s">
        <v>55</v>
      </c>
      <c r="T15" s="78" t="s">
        <v>55</v>
      </c>
      <c r="U15" s="78" t="s">
        <v>55</v>
      </c>
      <c r="V15" s="78" t="s">
        <v>55</v>
      </c>
      <c r="W15" s="78" t="s">
        <v>55</v>
      </c>
      <c r="X15" s="78" t="s">
        <v>55</v>
      </c>
      <c r="Y15" s="73">
        <f t="shared" si="1"/>
        <v>16</v>
      </c>
    </row>
    <row r="16" spans="1:25">
      <c r="A16" s="34"/>
      <c r="B16" s="83" t="s">
        <v>32</v>
      </c>
      <c r="C16" s="73" t="s">
        <v>4</v>
      </c>
      <c r="D16" s="93" t="s">
        <v>53</v>
      </c>
      <c r="E16" s="73" t="s">
        <v>22</v>
      </c>
      <c r="F16" s="85">
        <f>DATE($D$6,3,28)+MOD(24-MOD($D$6,19)*10.63,29)-MOD(TRUNC($D$6*5/4)+MOD(24-MOD($D$6,19)*10.63,29)+1,7)</f>
        <v>45382</v>
      </c>
      <c r="G16" s="92" t="str">
        <f>HLOOKUP($G$9,$I$9:$X$33,8,0)</f>
        <v>x</v>
      </c>
      <c r="H16" s="65">
        <f t="shared" si="0"/>
        <v>45382</v>
      </c>
      <c r="I16" s="76" t="s">
        <v>55</v>
      </c>
      <c r="J16" s="77" t="s">
        <v>55</v>
      </c>
      <c r="K16" s="78" t="s">
        <v>55</v>
      </c>
      <c r="L16" s="78" t="s">
        <v>55</v>
      </c>
      <c r="M16" s="78" t="s">
        <v>55</v>
      </c>
      <c r="N16" s="78" t="s">
        <v>55</v>
      </c>
      <c r="O16" s="78" t="s">
        <v>55</v>
      </c>
      <c r="P16" s="78" t="s">
        <v>55</v>
      </c>
      <c r="Q16" s="78" t="s">
        <v>55</v>
      </c>
      <c r="R16" s="78" t="s">
        <v>55</v>
      </c>
      <c r="S16" s="78" t="s">
        <v>55</v>
      </c>
      <c r="T16" s="78" t="s">
        <v>55</v>
      </c>
      <c r="U16" s="78" t="s">
        <v>55</v>
      </c>
      <c r="V16" s="78" t="s">
        <v>55</v>
      </c>
      <c r="W16" s="78" t="s">
        <v>55</v>
      </c>
      <c r="X16" s="78" t="s">
        <v>55</v>
      </c>
      <c r="Y16" s="73">
        <f t="shared" si="1"/>
        <v>16</v>
      </c>
    </row>
    <row r="17" spans="1:25">
      <c r="A17" s="34"/>
      <c r="B17" s="83" t="s">
        <v>38</v>
      </c>
      <c r="C17" s="73" t="s">
        <v>5</v>
      </c>
      <c r="D17" s="93" t="s">
        <v>25</v>
      </c>
      <c r="E17" s="73" t="s">
        <v>22</v>
      </c>
      <c r="F17" s="85">
        <f>$F$16+1</f>
        <v>45383</v>
      </c>
      <c r="G17" s="92" t="str">
        <f>HLOOKUP($G$9,$I$9:$X$33,9,0)</f>
        <v>x</v>
      </c>
      <c r="H17" s="65">
        <f t="shared" si="0"/>
        <v>45383</v>
      </c>
      <c r="I17" s="76" t="s">
        <v>55</v>
      </c>
      <c r="J17" s="77" t="s">
        <v>55</v>
      </c>
      <c r="K17" s="78" t="s">
        <v>55</v>
      </c>
      <c r="L17" s="78" t="s">
        <v>55</v>
      </c>
      <c r="M17" s="78" t="s">
        <v>55</v>
      </c>
      <c r="N17" s="78" t="s">
        <v>55</v>
      </c>
      <c r="O17" s="78" t="s">
        <v>55</v>
      </c>
      <c r="P17" s="78" t="s">
        <v>55</v>
      </c>
      <c r="Q17" s="78" t="s">
        <v>55</v>
      </c>
      <c r="R17" s="78" t="s">
        <v>55</v>
      </c>
      <c r="S17" s="78" t="s">
        <v>55</v>
      </c>
      <c r="T17" s="78" t="s">
        <v>55</v>
      </c>
      <c r="U17" s="78" t="s">
        <v>55</v>
      </c>
      <c r="V17" s="78" t="s">
        <v>55</v>
      </c>
      <c r="W17" s="78" t="s">
        <v>55</v>
      </c>
      <c r="X17" s="78" t="s">
        <v>55</v>
      </c>
      <c r="Y17" s="73">
        <f t="shared" si="1"/>
        <v>16</v>
      </c>
    </row>
    <row r="18" spans="1:25">
      <c r="A18" s="34"/>
      <c r="B18" s="83" t="s">
        <v>33</v>
      </c>
      <c r="C18" s="73" t="s">
        <v>6</v>
      </c>
      <c r="D18" s="84">
        <v>44317</v>
      </c>
      <c r="E18" s="73" t="s">
        <v>23</v>
      </c>
      <c r="F18" s="85">
        <f>DATE(YEAR($F$10),5,1)</f>
        <v>45413</v>
      </c>
      <c r="G18" s="92" t="str">
        <f>HLOOKUP($G$9,$I$9:$X$33,10,0)</f>
        <v>x</v>
      </c>
      <c r="H18" s="65">
        <f t="shared" si="0"/>
        <v>45413</v>
      </c>
      <c r="I18" s="76" t="s">
        <v>55</v>
      </c>
      <c r="J18" s="77" t="s">
        <v>55</v>
      </c>
      <c r="K18" s="78" t="s">
        <v>55</v>
      </c>
      <c r="L18" s="78" t="s">
        <v>55</v>
      </c>
      <c r="M18" s="78" t="s">
        <v>55</v>
      </c>
      <c r="N18" s="78" t="s">
        <v>55</v>
      </c>
      <c r="O18" s="78" t="s">
        <v>55</v>
      </c>
      <c r="P18" s="78" t="s">
        <v>55</v>
      </c>
      <c r="Q18" s="78" t="s">
        <v>55</v>
      </c>
      <c r="R18" s="78" t="s">
        <v>55</v>
      </c>
      <c r="S18" s="78" t="s">
        <v>55</v>
      </c>
      <c r="T18" s="78" t="s">
        <v>55</v>
      </c>
      <c r="U18" s="78" t="s">
        <v>55</v>
      </c>
      <c r="V18" s="78" t="s">
        <v>55</v>
      </c>
      <c r="W18" s="78" t="s">
        <v>55</v>
      </c>
      <c r="X18" s="78" t="s">
        <v>55</v>
      </c>
      <c r="Y18" s="73">
        <f t="shared" si="1"/>
        <v>16</v>
      </c>
    </row>
    <row r="19" spans="1:25">
      <c r="A19" s="34"/>
      <c r="B19" s="83" t="s">
        <v>39</v>
      </c>
      <c r="C19" s="73" t="s">
        <v>7</v>
      </c>
      <c r="D19" s="93" t="s">
        <v>26</v>
      </c>
      <c r="E19" s="73" t="s">
        <v>22</v>
      </c>
      <c r="F19" s="85">
        <f>$F$16+39</f>
        <v>45421</v>
      </c>
      <c r="G19" s="92" t="str">
        <f>HLOOKUP($G$9,$I$9:$X$33,11,0)</f>
        <v>x</v>
      </c>
      <c r="H19" s="65">
        <f t="shared" si="0"/>
        <v>45421</v>
      </c>
      <c r="I19" s="76" t="s">
        <v>55</v>
      </c>
      <c r="J19" s="76" t="s">
        <v>55</v>
      </c>
      <c r="K19" s="76" t="s">
        <v>55</v>
      </c>
      <c r="L19" s="76" t="s">
        <v>55</v>
      </c>
      <c r="M19" s="76" t="s">
        <v>55</v>
      </c>
      <c r="N19" s="76" t="s">
        <v>55</v>
      </c>
      <c r="O19" s="76" t="s">
        <v>55</v>
      </c>
      <c r="P19" s="76" t="s">
        <v>55</v>
      </c>
      <c r="Q19" s="76" t="s">
        <v>55</v>
      </c>
      <c r="R19" s="76" t="s">
        <v>55</v>
      </c>
      <c r="S19" s="76" t="s">
        <v>55</v>
      </c>
      <c r="T19" s="76" t="s">
        <v>55</v>
      </c>
      <c r="U19" s="76" t="s">
        <v>55</v>
      </c>
      <c r="V19" s="76" t="s">
        <v>55</v>
      </c>
      <c r="W19" s="76" t="s">
        <v>55</v>
      </c>
      <c r="X19" s="76" t="s">
        <v>55</v>
      </c>
      <c r="Y19" s="73">
        <f t="shared" si="1"/>
        <v>16</v>
      </c>
    </row>
    <row r="20" spans="1:25">
      <c r="A20" s="34"/>
      <c r="B20" s="83" t="s">
        <v>40</v>
      </c>
      <c r="C20" s="73" t="s">
        <v>8</v>
      </c>
      <c r="D20" s="93" t="s">
        <v>27</v>
      </c>
      <c r="E20" s="73" t="s">
        <v>22</v>
      </c>
      <c r="F20" s="85">
        <f>$F$16+49</f>
        <v>45431</v>
      </c>
      <c r="G20" s="92" t="str">
        <f>HLOOKUP($G$9,$I$9:$X$33,12,0)</f>
        <v>x</v>
      </c>
      <c r="H20" s="65">
        <f t="shared" si="0"/>
        <v>45431</v>
      </c>
      <c r="I20" s="76" t="s">
        <v>55</v>
      </c>
      <c r="J20" s="76" t="s">
        <v>55</v>
      </c>
      <c r="K20" s="76" t="s">
        <v>55</v>
      </c>
      <c r="L20" s="76" t="s">
        <v>55</v>
      </c>
      <c r="M20" s="76" t="s">
        <v>55</v>
      </c>
      <c r="N20" s="76" t="s">
        <v>55</v>
      </c>
      <c r="O20" s="76" t="s">
        <v>55</v>
      </c>
      <c r="P20" s="76" t="s">
        <v>55</v>
      </c>
      <c r="Q20" s="76" t="s">
        <v>55</v>
      </c>
      <c r="R20" s="76" t="s">
        <v>55</v>
      </c>
      <c r="S20" s="76" t="s">
        <v>55</v>
      </c>
      <c r="T20" s="76" t="s">
        <v>55</v>
      </c>
      <c r="U20" s="76" t="s">
        <v>55</v>
      </c>
      <c r="V20" s="76" t="s">
        <v>55</v>
      </c>
      <c r="W20" s="76" t="s">
        <v>55</v>
      </c>
      <c r="X20" s="76" t="s">
        <v>55</v>
      </c>
      <c r="Y20" s="73">
        <f t="shared" si="1"/>
        <v>16</v>
      </c>
    </row>
    <row r="21" spans="1:25">
      <c r="A21" s="34"/>
      <c r="B21" s="83" t="s">
        <v>41</v>
      </c>
      <c r="C21" s="73" t="s">
        <v>20</v>
      </c>
      <c r="D21" s="93" t="s">
        <v>28</v>
      </c>
      <c r="E21" s="73" t="s">
        <v>22</v>
      </c>
      <c r="F21" s="85">
        <f>$F$16+50</f>
        <v>45432</v>
      </c>
      <c r="G21" s="92" t="str">
        <f>HLOOKUP($G$9,$I$9:$X$33,13,0)</f>
        <v>x</v>
      </c>
      <c r="H21" s="65">
        <f t="shared" si="0"/>
        <v>45432</v>
      </c>
      <c r="I21" s="76" t="s">
        <v>55</v>
      </c>
      <c r="J21" s="76" t="s">
        <v>55</v>
      </c>
      <c r="K21" s="76" t="s">
        <v>55</v>
      </c>
      <c r="L21" s="76" t="s">
        <v>55</v>
      </c>
      <c r="M21" s="76" t="s">
        <v>55</v>
      </c>
      <c r="N21" s="76" t="s">
        <v>55</v>
      </c>
      <c r="O21" s="76" t="s">
        <v>55</v>
      </c>
      <c r="P21" s="76" t="s">
        <v>55</v>
      </c>
      <c r="Q21" s="76" t="s">
        <v>55</v>
      </c>
      <c r="R21" s="76" t="s">
        <v>55</v>
      </c>
      <c r="S21" s="76" t="s">
        <v>55</v>
      </c>
      <c r="T21" s="76" t="s">
        <v>55</v>
      </c>
      <c r="U21" s="76" t="s">
        <v>55</v>
      </c>
      <c r="V21" s="76" t="s">
        <v>55</v>
      </c>
      <c r="W21" s="76" t="s">
        <v>55</v>
      </c>
      <c r="X21" s="76" t="s">
        <v>55</v>
      </c>
      <c r="Y21" s="73">
        <f t="shared" si="1"/>
        <v>16</v>
      </c>
    </row>
    <row r="22" spans="1:25">
      <c r="A22" s="34"/>
      <c r="B22" s="83" t="s">
        <v>42</v>
      </c>
      <c r="C22" s="73" t="s">
        <v>9</v>
      </c>
      <c r="D22" s="93" t="s">
        <v>29</v>
      </c>
      <c r="E22" s="73" t="s">
        <v>22</v>
      </c>
      <c r="F22" s="85">
        <f>IF(G22="x",$F$16+60,"")</f>
        <v>45442</v>
      </c>
      <c r="G22" s="92" t="str">
        <f>HLOOKUP($G$9,$I$9:$X$33,14,0)</f>
        <v>x</v>
      </c>
      <c r="H22" s="65">
        <f t="shared" si="0"/>
        <v>45442</v>
      </c>
      <c r="I22" s="76" t="s">
        <v>55</v>
      </c>
      <c r="J22" s="76" t="s">
        <v>55</v>
      </c>
      <c r="K22" s="78"/>
      <c r="L22" s="78"/>
      <c r="M22" s="78"/>
      <c r="N22" s="78"/>
      <c r="O22" s="76" t="s">
        <v>55</v>
      </c>
      <c r="P22" s="78"/>
      <c r="Q22" s="78"/>
      <c r="R22" s="76" t="s">
        <v>55</v>
      </c>
      <c r="S22" s="76" t="s">
        <v>55</v>
      </c>
      <c r="T22" s="76" t="s">
        <v>55</v>
      </c>
      <c r="U22" s="78" t="s">
        <v>55</v>
      </c>
      <c r="V22" s="78"/>
      <c r="W22" s="78"/>
      <c r="X22" s="78" t="s">
        <v>55</v>
      </c>
      <c r="Y22" s="73">
        <f t="shared" si="1"/>
        <v>8</v>
      </c>
    </row>
    <row r="23" spans="1:25">
      <c r="A23" s="34"/>
      <c r="B23" s="83" t="s">
        <v>43</v>
      </c>
      <c r="C23" s="73" t="s">
        <v>10</v>
      </c>
      <c r="D23" s="84">
        <v>44416</v>
      </c>
      <c r="E23" s="73" t="s">
        <v>23</v>
      </c>
      <c r="F23" s="85" t="str">
        <f>IF(G23="x",DATE(YEAR($F$10),8,8),"")</f>
        <v/>
      </c>
      <c r="G23" s="92">
        <f>HLOOKUP($G$9,$I$9:$X$33,15,0)</f>
        <v>0</v>
      </c>
      <c r="H23" s="65" t="str">
        <f t="shared" si="0"/>
        <v>01.01.1900</v>
      </c>
      <c r="I23" s="76"/>
      <c r="J23" s="77"/>
      <c r="K23" s="78"/>
      <c r="L23" s="78"/>
      <c r="M23" s="78"/>
      <c r="N23" s="78"/>
      <c r="O23" s="78"/>
      <c r="P23" s="78"/>
      <c r="Q23" s="78"/>
      <c r="R23" s="78"/>
      <c r="S23" s="78"/>
      <c r="T23" s="78"/>
      <c r="U23" s="78"/>
      <c r="V23" s="78"/>
      <c r="W23" s="78"/>
      <c r="X23" s="78"/>
      <c r="Y23" s="73">
        <f t="shared" si="1"/>
        <v>0</v>
      </c>
    </row>
    <row r="24" spans="1:25">
      <c r="A24" s="34"/>
      <c r="B24" s="83" t="s">
        <v>44</v>
      </c>
      <c r="C24" s="73" t="s">
        <v>11</v>
      </c>
      <c r="D24" s="84">
        <v>44423</v>
      </c>
      <c r="E24" s="73" t="s">
        <v>23</v>
      </c>
      <c r="F24" s="85" t="str">
        <f>IF(G24="x",DATE(YEAR($F$10),8,15),"")</f>
        <v/>
      </c>
      <c r="G24" s="92">
        <f>HLOOKUP($G$9,$I$9:$X$33,16,0)</f>
        <v>0</v>
      </c>
      <c r="H24" s="65" t="str">
        <f t="shared" si="0"/>
        <v>01.01.1900</v>
      </c>
      <c r="I24" s="76"/>
      <c r="J24" s="77" t="s">
        <v>55</v>
      </c>
      <c r="K24" s="78"/>
      <c r="L24" s="78"/>
      <c r="M24" s="78"/>
      <c r="N24" s="78"/>
      <c r="O24" s="78"/>
      <c r="P24" s="78"/>
      <c r="Q24" s="78"/>
      <c r="R24" s="78"/>
      <c r="S24" s="78"/>
      <c r="T24" s="78" t="s">
        <v>55</v>
      </c>
      <c r="U24" s="78"/>
      <c r="V24" s="78"/>
      <c r="W24" s="78"/>
      <c r="X24" s="78"/>
      <c r="Y24" s="73">
        <f t="shared" si="1"/>
        <v>2</v>
      </c>
    </row>
    <row r="25" spans="1:25">
      <c r="A25" s="34"/>
      <c r="B25" s="83" t="s">
        <v>45</v>
      </c>
      <c r="C25" s="73" t="s">
        <v>12</v>
      </c>
      <c r="D25" s="84">
        <v>44459</v>
      </c>
      <c r="E25" s="73" t="s">
        <v>23</v>
      </c>
      <c r="F25" s="85" t="str">
        <f>IF(G25="x",DATE(YEAR($F$10),9,20),"")</f>
        <v/>
      </c>
      <c r="G25" s="92">
        <f>HLOOKUP($G$9,$I$9:$X$33,17,0)</f>
        <v>0</v>
      </c>
      <c r="H25" s="65" t="str">
        <f t="shared" si="0"/>
        <v>01.01.1900</v>
      </c>
      <c r="I25" s="76"/>
      <c r="J25" s="77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 t="s">
        <v>55</v>
      </c>
      <c r="Y25" s="73">
        <f t="shared" si="1"/>
        <v>1</v>
      </c>
    </row>
    <row r="26" spans="1:25">
      <c r="A26" s="34"/>
      <c r="B26" s="83" t="s">
        <v>46</v>
      </c>
      <c r="C26" s="73" t="s">
        <v>13</v>
      </c>
      <c r="D26" s="84">
        <v>44472</v>
      </c>
      <c r="E26" s="73" t="s">
        <v>23</v>
      </c>
      <c r="F26" s="85">
        <f>DATE(YEAR($F$10),10,3)</f>
        <v>45568</v>
      </c>
      <c r="G26" s="92" t="str">
        <f>HLOOKUP($G$9,$I$9:$X$33,18,0)</f>
        <v>x</v>
      </c>
      <c r="H26" s="65">
        <f t="shared" si="0"/>
        <v>45568</v>
      </c>
      <c r="I26" s="78" t="s">
        <v>55</v>
      </c>
      <c r="J26" s="78" t="s">
        <v>55</v>
      </c>
      <c r="K26" s="78" t="s">
        <v>55</v>
      </c>
      <c r="L26" s="78" t="s">
        <v>55</v>
      </c>
      <c r="M26" s="78" t="s">
        <v>55</v>
      </c>
      <c r="N26" s="78" t="s">
        <v>55</v>
      </c>
      <c r="O26" s="78" t="s">
        <v>55</v>
      </c>
      <c r="P26" s="78" t="s">
        <v>55</v>
      </c>
      <c r="Q26" s="78" t="s">
        <v>55</v>
      </c>
      <c r="R26" s="78" t="s">
        <v>55</v>
      </c>
      <c r="S26" s="78" t="s">
        <v>55</v>
      </c>
      <c r="T26" s="78" t="s">
        <v>55</v>
      </c>
      <c r="U26" s="78" t="s">
        <v>55</v>
      </c>
      <c r="V26" s="78" t="s">
        <v>55</v>
      </c>
      <c r="W26" s="78" t="s">
        <v>55</v>
      </c>
      <c r="X26" s="78" t="s">
        <v>55</v>
      </c>
      <c r="Y26" s="73">
        <f t="shared" si="1"/>
        <v>16</v>
      </c>
    </row>
    <row r="27" spans="1:25">
      <c r="A27" s="34"/>
      <c r="B27" s="83" t="s">
        <v>47</v>
      </c>
      <c r="C27" s="73" t="s">
        <v>14</v>
      </c>
      <c r="D27" s="84">
        <v>44500</v>
      </c>
      <c r="E27" s="73" t="s">
        <v>23</v>
      </c>
      <c r="F27" s="85" t="str">
        <f>IF(G27="x",DATE(YEAR($F$10),10,31),"")</f>
        <v/>
      </c>
      <c r="G27" s="92">
        <f>HLOOKUP($G$9,$I$9:$X$33,19,0)</f>
        <v>0</v>
      </c>
      <c r="H27" s="65" t="str">
        <f t="shared" si="0"/>
        <v>01.01.1900</v>
      </c>
      <c r="I27" s="76"/>
      <c r="J27" s="77"/>
      <c r="K27" s="78"/>
      <c r="L27" s="78" t="s">
        <v>55</v>
      </c>
      <c r="M27" s="78" t="s">
        <v>55</v>
      </c>
      <c r="N27" s="78" t="s">
        <v>55</v>
      </c>
      <c r="O27" s="78"/>
      <c r="P27" s="78" t="s">
        <v>55</v>
      </c>
      <c r="Q27" s="78" t="s">
        <v>55</v>
      </c>
      <c r="R27" s="78"/>
      <c r="S27" s="78"/>
      <c r="T27" s="78"/>
      <c r="U27" s="78" t="s">
        <v>55</v>
      </c>
      <c r="V27" s="78" t="s">
        <v>55</v>
      </c>
      <c r="W27" s="78" t="s">
        <v>55</v>
      </c>
      <c r="X27" s="78" t="s">
        <v>55</v>
      </c>
      <c r="Y27" s="73">
        <f t="shared" si="1"/>
        <v>9</v>
      </c>
    </row>
    <row r="28" spans="1:25">
      <c r="A28" s="34"/>
      <c r="B28" s="83" t="s">
        <v>48</v>
      </c>
      <c r="C28" s="73" t="s">
        <v>15</v>
      </c>
      <c r="D28" s="84">
        <v>44501</v>
      </c>
      <c r="E28" s="73" t="s">
        <v>23</v>
      </c>
      <c r="F28" s="85">
        <f>IF(G28="x",DATE(YEAR($F$10),11,1),"")</f>
        <v>45597</v>
      </c>
      <c r="G28" s="92" t="str">
        <f>HLOOKUP($G$9,$I$9:$X$33,20,0)</f>
        <v>x</v>
      </c>
      <c r="H28" s="65">
        <f t="shared" si="0"/>
        <v>45597</v>
      </c>
      <c r="I28" s="78" t="s">
        <v>55</v>
      </c>
      <c r="J28" s="78" t="s">
        <v>55</v>
      </c>
      <c r="K28" s="78"/>
      <c r="L28" s="78"/>
      <c r="M28" s="78"/>
      <c r="N28" s="78"/>
      <c r="O28" s="78"/>
      <c r="P28" s="78"/>
      <c r="Q28" s="78"/>
      <c r="R28" s="78" t="s">
        <v>55</v>
      </c>
      <c r="S28" s="78" t="s">
        <v>55</v>
      </c>
      <c r="T28" s="78" t="s">
        <v>55</v>
      </c>
      <c r="U28" s="78"/>
      <c r="V28" s="78"/>
      <c r="W28" s="78"/>
      <c r="X28" s="78"/>
      <c r="Y28" s="73">
        <f t="shared" si="1"/>
        <v>5</v>
      </c>
    </row>
    <row r="29" spans="1:25">
      <c r="A29" s="34"/>
      <c r="B29" s="83" t="s">
        <v>49</v>
      </c>
      <c r="C29" s="73" t="s">
        <v>16</v>
      </c>
      <c r="D29" s="93" t="s">
        <v>30</v>
      </c>
      <c r="E29" s="73" t="s">
        <v>22</v>
      </c>
      <c r="F29" s="91" t="str">
        <f>IF(G29="x",(DATE($D$6,12,24)-WEEKDAY(DATE($D$6,12,24),1)-31),"")</f>
        <v/>
      </c>
      <c r="G29" s="92">
        <f>HLOOKUP($G$9,$I$9:$X$33,21,0)</f>
        <v>0</v>
      </c>
      <c r="H29" s="65" t="str">
        <f t="shared" si="0"/>
        <v>01.01.1900</v>
      </c>
      <c r="I29" s="76"/>
      <c r="J29" s="77"/>
      <c r="K29" s="78"/>
      <c r="L29" s="78"/>
      <c r="M29" s="78"/>
      <c r="N29" s="78"/>
      <c r="O29" s="78"/>
      <c r="P29" s="78"/>
      <c r="Q29" s="78"/>
      <c r="R29" s="78"/>
      <c r="S29" s="78"/>
      <c r="T29" s="78"/>
      <c r="U29" s="78" t="s">
        <v>55</v>
      </c>
      <c r="V29" s="78"/>
      <c r="W29" s="78"/>
      <c r="X29" s="78"/>
      <c r="Y29" s="73">
        <f t="shared" si="1"/>
        <v>1</v>
      </c>
    </row>
    <row r="30" spans="1:25">
      <c r="A30" s="34"/>
      <c r="B30" s="83" t="s">
        <v>50</v>
      </c>
      <c r="C30" s="73" t="s">
        <v>112</v>
      </c>
      <c r="D30" s="84">
        <v>44554</v>
      </c>
      <c r="E30" s="73" t="s">
        <v>23</v>
      </c>
      <c r="F30" s="85">
        <f>DATE(YEAR($F$10),12,24)</f>
        <v>45650</v>
      </c>
      <c r="G30" s="92">
        <f>HLOOKUP($G$9,$I$9:$X$33,22,0)</f>
        <v>0</v>
      </c>
      <c r="H30" s="65" t="str">
        <f t="shared" si="0"/>
        <v>01.01.1900</v>
      </c>
      <c r="I30" s="76"/>
      <c r="J30" s="76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3">
        <f t="shared" si="1"/>
        <v>0</v>
      </c>
    </row>
    <row r="31" spans="1:25">
      <c r="A31" s="34"/>
      <c r="B31" s="83" t="s">
        <v>51</v>
      </c>
      <c r="C31" s="73" t="s">
        <v>17</v>
      </c>
      <c r="D31" s="84">
        <v>44555</v>
      </c>
      <c r="E31" s="73" t="s">
        <v>23</v>
      </c>
      <c r="F31" s="85">
        <f>DATE(YEAR($F$10),12,25)</f>
        <v>45651</v>
      </c>
      <c r="G31" s="92" t="str">
        <f>HLOOKUP($G$9,$I$9:$X$33,23,0)</f>
        <v>x</v>
      </c>
      <c r="H31" s="65">
        <f t="shared" si="0"/>
        <v>45651</v>
      </c>
      <c r="I31" s="76" t="s">
        <v>55</v>
      </c>
      <c r="J31" s="77" t="s">
        <v>55</v>
      </c>
      <c r="K31" s="78" t="s">
        <v>55</v>
      </c>
      <c r="L31" s="78" t="s">
        <v>55</v>
      </c>
      <c r="M31" s="78" t="s">
        <v>55</v>
      </c>
      <c r="N31" s="78" t="s">
        <v>55</v>
      </c>
      <c r="O31" s="78" t="s">
        <v>55</v>
      </c>
      <c r="P31" s="78" t="s">
        <v>55</v>
      </c>
      <c r="Q31" s="78" t="s">
        <v>55</v>
      </c>
      <c r="R31" s="78" t="s">
        <v>55</v>
      </c>
      <c r="S31" s="78" t="s">
        <v>55</v>
      </c>
      <c r="T31" s="78" t="s">
        <v>55</v>
      </c>
      <c r="U31" s="78" t="s">
        <v>55</v>
      </c>
      <c r="V31" s="78" t="s">
        <v>55</v>
      </c>
      <c r="W31" s="78" t="s">
        <v>55</v>
      </c>
      <c r="X31" s="78" t="s">
        <v>55</v>
      </c>
      <c r="Y31" s="73">
        <f t="shared" si="1"/>
        <v>16</v>
      </c>
    </row>
    <row r="32" spans="1:25">
      <c r="A32" s="34"/>
      <c r="B32" s="83" t="s">
        <v>56</v>
      </c>
      <c r="C32" s="73" t="s">
        <v>18</v>
      </c>
      <c r="D32" s="84">
        <v>44556</v>
      </c>
      <c r="E32" s="73" t="s">
        <v>23</v>
      </c>
      <c r="F32" s="85">
        <f>DATE(YEAR($F$10),12,26)</f>
        <v>45652</v>
      </c>
      <c r="G32" s="92" t="str">
        <f>HLOOKUP($G$9,$I$9:$X$33,24,0)</f>
        <v>x</v>
      </c>
      <c r="H32" s="65">
        <f t="shared" si="0"/>
        <v>45652</v>
      </c>
      <c r="I32" s="76" t="s">
        <v>55</v>
      </c>
      <c r="J32" s="77" t="s">
        <v>55</v>
      </c>
      <c r="K32" s="78" t="s">
        <v>55</v>
      </c>
      <c r="L32" s="78" t="s">
        <v>55</v>
      </c>
      <c r="M32" s="78" t="s">
        <v>55</v>
      </c>
      <c r="N32" s="78" t="s">
        <v>55</v>
      </c>
      <c r="O32" s="78" t="s">
        <v>55</v>
      </c>
      <c r="P32" s="78" t="s">
        <v>55</v>
      </c>
      <c r="Q32" s="78" t="s">
        <v>55</v>
      </c>
      <c r="R32" s="78" t="s">
        <v>55</v>
      </c>
      <c r="S32" s="78" t="s">
        <v>55</v>
      </c>
      <c r="T32" s="78" t="s">
        <v>55</v>
      </c>
      <c r="U32" s="78" t="s">
        <v>55</v>
      </c>
      <c r="V32" s="78" t="s">
        <v>55</v>
      </c>
      <c r="W32" s="78" t="s">
        <v>55</v>
      </c>
      <c r="X32" s="78" t="s">
        <v>55</v>
      </c>
      <c r="Y32" s="73">
        <f t="shared" si="1"/>
        <v>16</v>
      </c>
    </row>
    <row r="33" spans="1:25">
      <c r="A33" s="34"/>
      <c r="B33" s="94" t="s">
        <v>67</v>
      </c>
      <c r="C33" s="95" t="s">
        <v>102</v>
      </c>
      <c r="D33" s="96">
        <v>44561</v>
      </c>
      <c r="E33" s="95" t="s">
        <v>23</v>
      </c>
      <c r="F33" s="97">
        <f>DATE(YEAR($F$10),12,31)</f>
        <v>45657</v>
      </c>
      <c r="G33" s="98">
        <f>HLOOKUP($G$9,$I$9:$X$33,25,0)</f>
        <v>0</v>
      </c>
      <c r="H33" s="68" t="str">
        <f t="shared" si="0"/>
        <v>01.01.1900</v>
      </c>
      <c r="I33" s="76"/>
      <c r="J33" s="77"/>
      <c r="K33" s="78"/>
      <c r="L33" s="78"/>
      <c r="M33" s="78"/>
      <c r="N33" s="78"/>
      <c r="O33" s="78"/>
      <c r="P33" s="78"/>
      <c r="Q33" s="78"/>
      <c r="R33" s="78"/>
      <c r="S33" s="78"/>
      <c r="T33" s="78"/>
      <c r="U33" s="78"/>
      <c r="V33" s="78"/>
      <c r="W33" s="78"/>
      <c r="X33" s="78"/>
      <c r="Y33" s="73">
        <f t="shared" si="1"/>
        <v>0</v>
      </c>
    </row>
    <row r="34" spans="1:25">
      <c r="A34" s="34"/>
      <c r="B34" s="83"/>
      <c r="C34" s="74" t="s">
        <v>109</v>
      </c>
      <c r="D34" s="84"/>
      <c r="E34" s="73"/>
      <c r="F34" s="85"/>
      <c r="G34" s="36" t="str">
        <f>IF(F34="","","x")</f>
        <v/>
      </c>
      <c r="H34" s="69"/>
      <c r="I34" s="76"/>
      <c r="J34" s="77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3"/>
    </row>
    <row r="35" spans="1:25">
      <c r="A35" s="34"/>
      <c r="B35" s="83" t="s">
        <v>104</v>
      </c>
      <c r="C35" s="146" t="s">
        <v>115</v>
      </c>
      <c r="D35" s="138"/>
      <c r="E35" s="139">
        <v>25386</v>
      </c>
      <c r="F35" s="82">
        <f t="shared" ref="F35:F39" si="2">IF(E35&lt;&gt;"",DATE(TEXT($F$33,"JJJJ"),TEXT(E35,"MM"),TEXT(E35,"TT")),"")</f>
        <v>45475</v>
      </c>
      <c r="G35" s="36" t="str">
        <f t="shared" ref="G35" si="3">IF(F35="","","x")</f>
        <v>x</v>
      </c>
      <c r="H35" s="65">
        <f>F35</f>
        <v>45475</v>
      </c>
      <c r="I35" s="76"/>
      <c r="J35" s="77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3"/>
    </row>
    <row r="36" spans="1:25">
      <c r="A36" s="34"/>
      <c r="B36" s="83" t="s">
        <v>105</v>
      </c>
      <c r="C36" s="147" t="s">
        <v>114</v>
      </c>
      <c r="D36" s="141"/>
      <c r="E36" s="142">
        <v>38019</v>
      </c>
      <c r="F36" s="82">
        <f t="shared" si="2"/>
        <v>45324</v>
      </c>
      <c r="G36" s="36" t="str">
        <f t="shared" ref="G36:G39" si="4">IF(F36="","","x")</f>
        <v>x</v>
      </c>
      <c r="H36" s="65">
        <f t="shared" ref="H36:H39" si="5">F36</f>
        <v>45324</v>
      </c>
      <c r="I36" s="76"/>
      <c r="J36" s="77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3"/>
    </row>
    <row r="37" spans="1:25">
      <c r="A37" s="34"/>
      <c r="B37" s="83" t="s">
        <v>106</v>
      </c>
      <c r="C37" s="147" t="s">
        <v>116</v>
      </c>
      <c r="D37" s="141"/>
      <c r="E37" s="142">
        <v>38809</v>
      </c>
      <c r="F37" s="82">
        <f t="shared" si="2"/>
        <v>45384</v>
      </c>
      <c r="G37" s="36" t="str">
        <f t="shared" si="4"/>
        <v>x</v>
      </c>
      <c r="H37" s="65">
        <f t="shared" si="5"/>
        <v>45384</v>
      </c>
      <c r="I37" s="76"/>
      <c r="J37" s="77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3"/>
    </row>
    <row r="38" spans="1:25">
      <c r="A38" s="34"/>
      <c r="B38" s="83" t="s">
        <v>107</v>
      </c>
      <c r="C38" s="140"/>
      <c r="D38" s="141"/>
      <c r="E38" s="142"/>
      <c r="F38" s="82" t="str">
        <f t="shared" si="2"/>
        <v/>
      </c>
      <c r="G38" s="36" t="str">
        <f t="shared" si="4"/>
        <v/>
      </c>
      <c r="H38" s="65" t="str">
        <f t="shared" si="5"/>
        <v/>
      </c>
      <c r="I38" s="76"/>
      <c r="J38" s="77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3"/>
    </row>
    <row r="39" spans="1:25">
      <c r="A39" s="34"/>
      <c r="B39" s="83" t="s">
        <v>108</v>
      </c>
      <c r="C39" s="143"/>
      <c r="D39" s="144"/>
      <c r="E39" s="145"/>
      <c r="F39" s="82" t="str">
        <f t="shared" si="2"/>
        <v/>
      </c>
      <c r="G39" s="36" t="str">
        <f t="shared" si="4"/>
        <v/>
      </c>
      <c r="H39" s="65" t="str">
        <f t="shared" si="5"/>
        <v/>
      </c>
      <c r="I39" s="76"/>
      <c r="J39" s="77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3"/>
    </row>
    <row r="40" spans="1:25">
      <c r="A40" s="34"/>
      <c r="B40" s="67"/>
      <c r="C40" s="34"/>
      <c r="D40" s="64"/>
      <c r="E40" s="34"/>
      <c r="F40" s="70"/>
      <c r="G40" s="71"/>
      <c r="H40" s="69"/>
      <c r="I40" s="76"/>
      <c r="J40" s="76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3"/>
    </row>
    <row r="41" spans="1:25">
      <c r="A41" s="34"/>
      <c r="B41" s="132"/>
      <c r="C41" s="133"/>
      <c r="D41" s="133"/>
      <c r="E41" s="134" t="s">
        <v>192</v>
      </c>
      <c r="F41" s="136">
        <f>COUNTIF(G11:G33,"x")</f>
        <v>14</v>
      </c>
      <c r="G41" s="135"/>
      <c r="H41" s="72"/>
      <c r="I41" s="78">
        <f>COUNTA(I11:I40)</f>
        <v>14</v>
      </c>
      <c r="J41" s="78">
        <f t="shared" ref="J41:X41" si="6">COUNTA(J11:J40)</f>
        <v>15</v>
      </c>
      <c r="K41" s="78">
        <f t="shared" si="6"/>
        <v>12</v>
      </c>
      <c r="L41" s="78">
        <f t="shared" si="6"/>
        <v>12</v>
      </c>
      <c r="M41" s="78">
        <f t="shared" si="6"/>
        <v>12</v>
      </c>
      <c r="N41" s="78">
        <f t="shared" si="6"/>
        <v>12</v>
      </c>
      <c r="O41" s="78">
        <f t="shared" si="6"/>
        <v>12</v>
      </c>
      <c r="P41" s="78">
        <f t="shared" si="6"/>
        <v>12</v>
      </c>
      <c r="Q41" s="78">
        <f t="shared" si="6"/>
        <v>12</v>
      </c>
      <c r="R41" s="78">
        <f t="shared" si="6"/>
        <v>13</v>
      </c>
      <c r="S41" s="78">
        <f t="shared" si="6"/>
        <v>13</v>
      </c>
      <c r="T41" s="78">
        <f t="shared" si="6"/>
        <v>14</v>
      </c>
      <c r="U41" s="78">
        <f t="shared" si="6"/>
        <v>14</v>
      </c>
      <c r="V41" s="78">
        <f t="shared" si="6"/>
        <v>13</v>
      </c>
      <c r="W41" s="78">
        <f t="shared" si="6"/>
        <v>12</v>
      </c>
      <c r="X41" s="78">
        <f t="shared" si="6"/>
        <v>14</v>
      </c>
      <c r="Y41" s="73"/>
    </row>
    <row r="42" spans="1:25">
      <c r="B42" s="133"/>
      <c r="C42" s="133"/>
      <c r="D42" s="133"/>
      <c r="E42" s="134" t="s">
        <v>113</v>
      </c>
      <c r="F42" s="136">
        <f>NETWORKDAYS.INTL(F11,F33,"0000011",H11:H33)</f>
        <v>251</v>
      </c>
      <c r="G42" s="135"/>
      <c r="H42" s="48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5">
      <c r="F43" s="2"/>
      <c r="G43" s="1"/>
      <c r="H43" s="1"/>
      <c r="I43" s="46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5">
      <c r="G44" s="1"/>
      <c r="H44" s="1"/>
    </row>
    <row r="45" spans="1:25">
      <c r="C45" s="127" t="s">
        <v>178</v>
      </c>
      <c r="G45" s="1"/>
      <c r="H45" s="1"/>
    </row>
    <row r="46" spans="1:25">
      <c r="B46" s="83" t="s">
        <v>179</v>
      </c>
      <c r="C46" s="137" t="s">
        <v>191</v>
      </c>
      <c r="D46" s="138"/>
      <c r="E46" s="139">
        <v>44965</v>
      </c>
      <c r="F46" s="82"/>
      <c r="G46" s="36"/>
      <c r="H46" s="1"/>
    </row>
    <row r="47" spans="1:25">
      <c r="B47" s="83" t="s">
        <v>180</v>
      </c>
      <c r="C47" s="140" t="s">
        <v>191</v>
      </c>
      <c r="D47" s="141"/>
      <c r="E47" s="142">
        <v>44966</v>
      </c>
      <c r="F47" s="82"/>
      <c r="G47" s="36"/>
      <c r="H47" s="1"/>
    </row>
    <row r="48" spans="1:25">
      <c r="B48" s="83" t="s">
        <v>181</v>
      </c>
      <c r="C48" s="140"/>
      <c r="D48" s="141"/>
      <c r="E48" s="142"/>
      <c r="F48" s="82"/>
      <c r="G48" s="36"/>
    </row>
    <row r="49" spans="2:7">
      <c r="B49" s="83" t="s">
        <v>182</v>
      </c>
      <c r="C49" s="140"/>
      <c r="D49" s="141"/>
      <c r="E49" s="142"/>
      <c r="F49" s="82"/>
      <c r="G49" s="36"/>
    </row>
    <row r="50" spans="2:7">
      <c r="B50" s="83" t="s">
        <v>183</v>
      </c>
      <c r="C50" s="140"/>
      <c r="D50" s="141"/>
      <c r="E50" s="142"/>
      <c r="F50" s="82"/>
      <c r="G50" s="36"/>
    </row>
    <row r="51" spans="2:7">
      <c r="B51" s="83" t="s">
        <v>184</v>
      </c>
      <c r="C51" s="140"/>
      <c r="D51" s="141"/>
      <c r="E51" s="142"/>
      <c r="F51" s="82"/>
      <c r="G51" s="36"/>
    </row>
    <row r="52" spans="2:7">
      <c r="B52" s="83" t="s">
        <v>185</v>
      </c>
      <c r="C52" s="140"/>
      <c r="D52" s="141"/>
      <c r="E52" s="142"/>
      <c r="F52" s="82"/>
      <c r="G52" s="36"/>
    </row>
    <row r="53" spans="2:7">
      <c r="B53" s="83" t="s">
        <v>186</v>
      </c>
      <c r="C53" s="140"/>
      <c r="D53" s="141"/>
      <c r="E53" s="142"/>
      <c r="F53" s="82"/>
      <c r="G53" s="36"/>
    </row>
    <row r="54" spans="2:7">
      <c r="B54" s="83" t="s">
        <v>187</v>
      </c>
      <c r="C54" s="140"/>
      <c r="D54" s="141"/>
      <c r="E54" s="142"/>
      <c r="F54" s="82"/>
      <c r="G54" s="36"/>
    </row>
    <row r="55" spans="2:7">
      <c r="B55" s="83" t="s">
        <v>188</v>
      </c>
      <c r="C55" s="143"/>
      <c r="D55" s="144"/>
      <c r="E55" s="145"/>
      <c r="F55" s="82"/>
      <c r="G55" s="36"/>
    </row>
    <row r="56" spans="2:7">
      <c r="G56" s="1"/>
    </row>
    <row r="57" spans="2:7">
      <c r="G57" s="1"/>
    </row>
    <row r="58" spans="2:7">
      <c r="G58" s="1"/>
    </row>
  </sheetData>
  <sheetProtection password="9DCD" sheet="1" selectLockedCells="1"/>
  <conditionalFormatting sqref="I41:X41">
    <cfRule type="colorScale" priority="7">
      <colorScale>
        <cfvo type="min"/>
        <cfvo type="max"/>
        <color theme="9" tint="0.59999389629810485"/>
        <color theme="9" tint="-0.249977111117893"/>
      </colorScale>
    </cfRule>
  </conditionalFormatting>
  <conditionalFormatting sqref="G11:G39">
    <cfRule type="cellIs" dxfId="10" priority="6" operator="equal">
      <formula>0</formula>
    </cfRule>
  </conditionalFormatting>
  <conditionalFormatting sqref="B11:G39">
    <cfRule type="expression" dxfId="9" priority="5">
      <formula>$G11="x"</formula>
    </cfRule>
  </conditionalFormatting>
  <conditionalFormatting sqref="G46">
    <cfRule type="cellIs" dxfId="8" priority="4" operator="equal">
      <formula>0</formula>
    </cfRule>
  </conditionalFormatting>
  <conditionalFormatting sqref="B46:G46">
    <cfRule type="expression" dxfId="7" priority="3">
      <formula>$G46="x"</formula>
    </cfRule>
  </conditionalFormatting>
  <conditionalFormatting sqref="G47:G55">
    <cfRule type="cellIs" dxfId="6" priority="2" operator="equal">
      <formula>0</formula>
    </cfRule>
  </conditionalFormatting>
  <conditionalFormatting sqref="B47:G55">
    <cfRule type="expression" dxfId="5" priority="1">
      <formula>$G47="x"</formula>
    </cfRule>
  </conditionalFormatting>
  <dataValidations count="1">
    <dataValidation type="list" allowBlank="1" showInputMessage="1" showErrorMessage="1" errorTitle="Fehlerhafte Auswahl !" error="Bitte &quot;Abbrechen&quot; und Daten aus der Dropdown-Liste auswählen ..." sqref="D7">
      <formula1>$I$9:$X$9</formula1>
    </dataValidation>
  </dataValidations>
  <pageMargins left="0.7" right="0.7" top="0.78740157499999996" bottom="0.78740157499999996" header="0.3" footer="0.3"/>
  <pageSetup paperSize="9" orientation="portrait" horizontalDpi="0" verticalDpi="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0"/>
  <sheetViews>
    <sheetView showGridLines="0" zoomScaleNormal="100" workbookViewId="0">
      <pane ySplit="12" topLeftCell="A13" activePane="bottomLeft" state="frozen"/>
      <selection pane="bottomLeft"/>
    </sheetView>
  </sheetViews>
  <sheetFormatPr baseColWidth="10" defaultRowHeight="15"/>
  <cols>
    <col min="1" max="1" width="1.42578125" style="73" customWidth="1"/>
    <col min="2" max="2" width="3.28515625" style="73" customWidth="1"/>
    <col min="3" max="3" width="4" style="73" customWidth="1"/>
    <col min="4" max="4" width="60.85546875" style="73" customWidth="1"/>
    <col min="5" max="16384" width="11.42578125" style="73"/>
  </cols>
  <sheetData>
    <row r="1" spans="2:12" ht="6.75" customHeight="1"/>
    <row r="2" spans="2:12" ht="21">
      <c r="B2" s="177" t="s">
        <v>168</v>
      </c>
      <c r="C2" s="178"/>
      <c r="D2" s="178"/>
      <c r="E2" s="178"/>
      <c r="F2" s="178"/>
      <c r="G2" s="178"/>
      <c r="H2" s="178"/>
      <c r="I2" s="178"/>
      <c r="J2" s="178"/>
    </row>
    <row r="3" spans="2:12" ht="15" customHeight="1">
      <c r="B3" s="179"/>
      <c r="C3" s="180"/>
      <c r="D3" s="181"/>
      <c r="E3" s="181"/>
      <c r="F3" s="181"/>
      <c r="G3" s="182"/>
      <c r="H3" s="182"/>
      <c r="I3" s="182"/>
      <c r="J3" s="182"/>
    </row>
    <row r="4" spans="2:12" ht="15" customHeight="1">
      <c r="B4" s="183"/>
      <c r="C4" s="184"/>
      <c r="D4" s="185"/>
      <c r="E4" s="185"/>
      <c r="F4" s="185"/>
      <c r="G4" s="186"/>
      <c r="H4" s="186"/>
      <c r="I4" s="186"/>
      <c r="J4" s="186"/>
      <c r="L4" s="74"/>
    </row>
    <row r="5" spans="2:12" ht="8.25" customHeight="1"/>
    <row r="6" spans="2:12" ht="15" customHeight="1">
      <c r="B6" s="100" t="s">
        <v>117</v>
      </c>
      <c r="C6" s="79"/>
      <c r="D6" s="79"/>
      <c r="E6" s="79"/>
      <c r="F6" s="79"/>
      <c r="G6" s="79"/>
      <c r="H6" s="79"/>
      <c r="I6" s="79"/>
      <c r="J6" s="79"/>
    </row>
    <row r="7" spans="2:12" ht="6.75" customHeight="1">
      <c r="B7" s="79"/>
      <c r="C7" s="79"/>
      <c r="D7" s="79"/>
      <c r="E7" s="79"/>
      <c r="F7" s="79"/>
      <c r="G7" s="79"/>
      <c r="H7" s="101"/>
      <c r="I7" s="102"/>
      <c r="J7" s="79"/>
    </row>
    <row r="8" spans="2:12">
      <c r="B8" s="79"/>
      <c r="C8" s="103" t="s">
        <v>31</v>
      </c>
      <c r="D8" s="104" t="s">
        <v>138</v>
      </c>
      <c r="E8" s="79"/>
      <c r="F8" s="79"/>
      <c r="G8" s="79"/>
      <c r="H8" s="105"/>
      <c r="I8" s="79"/>
      <c r="J8" s="79"/>
      <c r="L8" s="74"/>
    </row>
    <row r="9" spans="2:12">
      <c r="B9" s="79"/>
      <c r="C9" s="103" t="s">
        <v>36</v>
      </c>
      <c r="D9" s="104" t="s">
        <v>139</v>
      </c>
      <c r="E9" s="79"/>
      <c r="F9" s="79"/>
      <c r="G9" s="79"/>
      <c r="H9" s="105"/>
      <c r="I9" s="79"/>
      <c r="J9" s="79"/>
    </row>
    <row r="10" spans="2:12">
      <c r="B10" s="79"/>
      <c r="C10" s="103" t="s">
        <v>35</v>
      </c>
      <c r="D10" s="104" t="s">
        <v>118</v>
      </c>
      <c r="E10" s="79"/>
      <c r="F10" s="79"/>
      <c r="G10" s="79"/>
      <c r="H10" s="105"/>
      <c r="I10" s="106"/>
      <c r="J10" s="79"/>
      <c r="L10" s="107"/>
    </row>
    <row r="11" spans="2:12">
      <c r="B11" s="79"/>
      <c r="C11" s="103" t="s">
        <v>37</v>
      </c>
      <c r="D11" s="104" t="s">
        <v>140</v>
      </c>
      <c r="E11" s="79"/>
      <c r="F11" s="79"/>
      <c r="G11" s="79"/>
      <c r="H11" s="105"/>
      <c r="I11" s="106"/>
      <c r="J11" s="79"/>
    </row>
    <row r="12" spans="2:12" ht="6.75" customHeight="1">
      <c r="B12" s="79"/>
      <c r="C12" s="79"/>
      <c r="D12" s="79"/>
      <c r="E12" s="79"/>
      <c r="F12" s="79"/>
      <c r="G12" s="79"/>
      <c r="H12" s="101"/>
      <c r="I12" s="102"/>
      <c r="J12" s="79"/>
    </row>
    <row r="13" spans="2:12" ht="18.75">
      <c r="B13" s="100" t="str">
        <f>CONCATENATE($C$8," ",$D$8)</f>
        <v>1. Technische Informationen zur Anwendung für das Tool</v>
      </c>
      <c r="C13" s="79"/>
      <c r="D13" s="79"/>
      <c r="E13" s="79"/>
      <c r="F13" s="79"/>
      <c r="G13" s="79"/>
      <c r="H13" s="79"/>
      <c r="I13" s="79"/>
      <c r="J13" s="79"/>
    </row>
    <row r="14" spans="2:12">
      <c r="B14" s="79"/>
      <c r="C14" s="79"/>
      <c r="D14" s="79"/>
      <c r="E14" s="79"/>
      <c r="F14" s="79"/>
      <c r="G14" s="79"/>
      <c r="H14" s="79"/>
      <c r="I14" s="79"/>
      <c r="J14" s="79"/>
    </row>
    <row r="15" spans="2:12" ht="15.75">
      <c r="B15" s="86"/>
      <c r="C15" s="108" t="s">
        <v>141</v>
      </c>
      <c r="D15" s="108"/>
      <c r="E15" s="108"/>
      <c r="F15" s="108"/>
      <c r="G15" s="108"/>
      <c r="H15" s="108"/>
      <c r="I15" s="108"/>
      <c r="J15" s="108"/>
    </row>
    <row r="16" spans="2:12" ht="15.75">
      <c r="B16" s="79"/>
      <c r="C16" s="109" t="s">
        <v>119</v>
      </c>
      <c r="D16" s="108"/>
      <c r="E16" s="108"/>
      <c r="F16" s="109" t="s">
        <v>120</v>
      </c>
      <c r="G16" s="108"/>
      <c r="H16" s="108"/>
      <c r="I16" s="108"/>
      <c r="J16" s="108"/>
    </row>
    <row r="17" spans="2:10" ht="15.75">
      <c r="B17" s="79"/>
      <c r="C17" s="108"/>
      <c r="D17" s="110" t="s">
        <v>167</v>
      </c>
      <c r="E17" s="108"/>
      <c r="F17" s="126" t="s">
        <v>142</v>
      </c>
      <c r="G17" s="112"/>
      <c r="H17" s="112"/>
      <c r="I17" s="108"/>
      <c r="J17" s="108"/>
    </row>
    <row r="18" spans="2:10" ht="15" customHeight="1">
      <c r="B18" s="79"/>
      <c r="C18" s="108"/>
      <c r="D18" s="110" t="s">
        <v>211</v>
      </c>
      <c r="E18" s="108"/>
      <c r="F18" s="126" t="s">
        <v>212</v>
      </c>
      <c r="G18" s="112"/>
      <c r="H18" s="112"/>
      <c r="I18" s="108"/>
      <c r="J18" s="108"/>
    </row>
    <row r="19" spans="2:10" ht="15" customHeight="1">
      <c r="B19" s="79"/>
      <c r="C19" s="108"/>
      <c r="D19" s="110" t="s">
        <v>144</v>
      </c>
      <c r="E19" s="108"/>
      <c r="F19" s="126" t="s">
        <v>143</v>
      </c>
      <c r="G19" s="112"/>
      <c r="H19" s="112"/>
      <c r="I19" s="108"/>
      <c r="J19" s="108"/>
    </row>
    <row r="20" spans="2:10" ht="15" customHeight="1">
      <c r="B20" s="79"/>
      <c r="C20" s="108"/>
      <c r="D20" s="113" t="s">
        <v>121</v>
      </c>
      <c r="E20" s="108"/>
      <c r="F20" s="111"/>
      <c r="G20" s="111"/>
      <c r="H20" s="111"/>
      <c r="I20" s="108"/>
      <c r="J20" s="108"/>
    </row>
    <row r="21" spans="2:10" ht="15" customHeight="1">
      <c r="B21" s="79"/>
      <c r="C21" s="108"/>
      <c r="D21" s="110"/>
      <c r="E21" s="108"/>
      <c r="F21" s="111"/>
      <c r="G21" s="112"/>
      <c r="H21" s="112"/>
      <c r="I21" s="108"/>
      <c r="J21" s="108"/>
    </row>
    <row r="22" spans="2:10" ht="15" customHeight="1">
      <c r="B22" s="79"/>
      <c r="C22" s="108" t="s">
        <v>194</v>
      </c>
      <c r="D22" s="108"/>
      <c r="E22" s="108"/>
      <c r="F22" s="108"/>
      <c r="G22" s="108"/>
      <c r="H22" s="108"/>
      <c r="I22" s="108"/>
      <c r="J22" s="108"/>
    </row>
    <row r="23" spans="2:10" ht="15" customHeight="1">
      <c r="B23" s="79"/>
      <c r="C23" s="108" t="s">
        <v>122</v>
      </c>
      <c r="D23" s="108"/>
      <c r="E23" s="108"/>
      <c r="F23" s="108"/>
      <c r="G23" s="108"/>
      <c r="H23" s="108"/>
      <c r="I23" s="108"/>
      <c r="J23" s="108"/>
    </row>
    <row r="24" spans="2:10" ht="15" customHeight="1">
      <c r="B24" s="79"/>
      <c r="C24" s="108" t="s">
        <v>206</v>
      </c>
      <c r="D24" s="108"/>
      <c r="E24" s="108"/>
      <c r="F24" s="108"/>
      <c r="G24" s="108"/>
      <c r="H24" s="108"/>
      <c r="I24" s="108"/>
      <c r="J24" s="108"/>
    </row>
    <row r="25" spans="2:10" ht="15" customHeight="1">
      <c r="B25" s="79"/>
      <c r="C25" s="108" t="s">
        <v>195</v>
      </c>
      <c r="D25" s="108"/>
      <c r="E25" s="108"/>
      <c r="F25" s="108"/>
      <c r="G25" s="108"/>
      <c r="H25" s="108"/>
      <c r="I25" s="108"/>
      <c r="J25" s="108"/>
    </row>
    <row r="26" spans="2:10" ht="15" customHeight="1">
      <c r="B26" s="79"/>
      <c r="C26" s="108"/>
      <c r="D26" s="108"/>
      <c r="E26" s="108"/>
      <c r="F26" s="108"/>
      <c r="G26" s="108"/>
      <c r="H26" s="108"/>
      <c r="I26" s="108"/>
      <c r="J26" s="108"/>
    </row>
    <row r="27" spans="2:10" ht="15" customHeight="1">
      <c r="B27" s="79"/>
      <c r="C27" s="108"/>
      <c r="D27" s="108" t="s">
        <v>158</v>
      </c>
      <c r="E27" s="108"/>
      <c r="F27" s="108"/>
      <c r="G27" s="108"/>
      <c r="H27" s="108"/>
      <c r="I27" s="108"/>
      <c r="J27" s="108"/>
    </row>
    <row r="28" spans="2:10" ht="15" customHeight="1">
      <c r="B28" s="79"/>
      <c r="C28" s="108"/>
      <c r="D28" s="114" t="s">
        <v>153</v>
      </c>
      <c r="E28" s="108"/>
      <c r="F28" s="108"/>
      <c r="G28" s="108"/>
      <c r="H28" s="108"/>
      <c r="I28" s="108"/>
      <c r="J28" s="108"/>
    </row>
    <row r="29" spans="2:10" ht="15" customHeight="1">
      <c r="B29" s="79"/>
      <c r="C29" s="108"/>
      <c r="D29" s="114" t="s">
        <v>147</v>
      </c>
      <c r="E29" s="108"/>
      <c r="F29" s="108"/>
      <c r="G29" s="108"/>
      <c r="H29" s="108"/>
      <c r="I29" s="108"/>
      <c r="J29" s="108"/>
    </row>
    <row r="30" spans="2:10" ht="15" customHeight="1">
      <c r="B30" s="79"/>
      <c r="C30" s="108"/>
      <c r="D30" s="114" t="s">
        <v>148</v>
      </c>
      <c r="E30" s="108"/>
      <c r="F30" s="111"/>
      <c r="G30" s="108"/>
      <c r="H30" s="108"/>
      <c r="I30" s="108"/>
      <c r="J30" s="108"/>
    </row>
    <row r="31" spans="2:10" ht="15" customHeight="1">
      <c r="B31" s="79"/>
      <c r="C31" s="108"/>
      <c r="D31" s="114" t="s">
        <v>123</v>
      </c>
      <c r="E31" s="108"/>
      <c r="F31" s="120"/>
      <c r="G31" s="108"/>
      <c r="H31" s="108"/>
      <c r="I31" s="108"/>
      <c r="J31" s="108"/>
    </row>
    <row r="32" spans="2:10" ht="15" customHeight="1">
      <c r="B32" s="79"/>
      <c r="C32" s="108"/>
      <c r="D32" s="114" t="s">
        <v>174</v>
      </c>
      <c r="E32" s="108"/>
      <c r="F32" s="111"/>
      <c r="G32" s="112"/>
      <c r="H32" s="112"/>
      <c r="I32" s="108"/>
      <c r="J32" s="108"/>
    </row>
    <row r="33" spans="2:10" ht="15" customHeight="1">
      <c r="B33" s="79"/>
      <c r="C33" s="108"/>
      <c r="D33" s="114" t="s">
        <v>156</v>
      </c>
      <c r="E33" s="108"/>
      <c r="F33" s="111"/>
      <c r="G33" s="112"/>
      <c r="H33" s="112"/>
      <c r="I33" s="108"/>
      <c r="J33" s="108"/>
    </row>
    <row r="34" spans="2:10" ht="15" customHeight="1">
      <c r="B34" s="79"/>
      <c r="C34" s="108"/>
      <c r="D34" s="114" t="s">
        <v>214</v>
      </c>
      <c r="E34" s="108"/>
      <c r="F34" s="111"/>
      <c r="G34" s="112"/>
      <c r="H34" s="112"/>
      <c r="I34" s="108"/>
      <c r="J34" s="108"/>
    </row>
    <row r="35" spans="2:10" ht="15" customHeight="1">
      <c r="B35" s="79"/>
      <c r="C35" s="108"/>
      <c r="D35" s="114" t="s">
        <v>151</v>
      </c>
      <c r="E35" s="108"/>
      <c r="F35" s="111"/>
      <c r="G35" s="112"/>
      <c r="H35" s="112"/>
      <c r="I35" s="108"/>
      <c r="J35" s="108"/>
    </row>
    <row r="36" spans="2:10" ht="15" customHeight="1">
      <c r="B36" s="79"/>
      <c r="C36" s="108"/>
      <c r="D36" s="114" t="s">
        <v>155</v>
      </c>
      <c r="E36" s="108"/>
      <c r="F36" s="111"/>
      <c r="G36" s="112"/>
      <c r="H36" s="112"/>
      <c r="I36" s="108"/>
      <c r="J36" s="108"/>
    </row>
    <row r="37" spans="2:10" ht="15" customHeight="1">
      <c r="B37" s="79"/>
      <c r="C37" s="108"/>
      <c r="D37" s="108" t="s">
        <v>124</v>
      </c>
      <c r="E37" s="108"/>
      <c r="F37" s="108"/>
      <c r="G37" s="108"/>
      <c r="H37" s="108"/>
      <c r="I37" s="108"/>
      <c r="J37" s="108"/>
    </row>
    <row r="38" spans="2:10" ht="15" customHeight="1">
      <c r="B38" s="79"/>
      <c r="C38" s="108"/>
      <c r="D38" s="114" t="s">
        <v>145</v>
      </c>
      <c r="E38" s="108"/>
      <c r="F38" s="108"/>
      <c r="G38" s="108"/>
      <c r="H38" s="108"/>
      <c r="I38" s="108"/>
      <c r="J38" s="108"/>
    </row>
    <row r="39" spans="2:10" ht="15" customHeight="1">
      <c r="B39" s="79"/>
      <c r="C39" s="108"/>
      <c r="D39" s="114" t="s">
        <v>157</v>
      </c>
      <c r="E39" s="108"/>
      <c r="F39" s="108"/>
      <c r="G39" s="108"/>
      <c r="H39" s="108"/>
      <c r="I39" s="108"/>
      <c r="J39" s="108"/>
    </row>
    <row r="40" spans="2:10" ht="15" customHeight="1">
      <c r="B40" s="79"/>
      <c r="C40" s="108"/>
      <c r="D40" s="114" t="s">
        <v>149</v>
      </c>
      <c r="E40" s="108"/>
      <c r="F40" s="108"/>
      <c r="G40" s="108"/>
      <c r="H40" s="108"/>
      <c r="I40" s="108"/>
      <c r="J40" s="108"/>
    </row>
    <row r="41" spans="2:10" ht="15" customHeight="1">
      <c r="B41" s="79"/>
      <c r="C41" s="108"/>
      <c r="D41" s="114" t="s">
        <v>125</v>
      </c>
      <c r="E41" s="108"/>
      <c r="F41" s="108"/>
      <c r="G41" s="108"/>
      <c r="H41" s="108"/>
      <c r="I41" s="108"/>
      <c r="J41" s="108"/>
    </row>
    <row r="42" spans="2:10" ht="15" customHeight="1">
      <c r="B42" s="79"/>
      <c r="C42" s="108"/>
      <c r="D42" s="114" t="s">
        <v>126</v>
      </c>
      <c r="E42" s="108"/>
      <c r="F42" s="108"/>
      <c r="G42" s="108"/>
      <c r="H42" s="108"/>
      <c r="I42" s="108"/>
      <c r="J42" s="108"/>
    </row>
    <row r="43" spans="2:10" ht="15" customHeight="1">
      <c r="B43" s="79"/>
      <c r="C43" s="108"/>
      <c r="D43" s="114" t="s">
        <v>213</v>
      </c>
      <c r="E43" s="108"/>
      <c r="F43" s="108"/>
      <c r="G43" s="108"/>
      <c r="H43" s="108"/>
      <c r="I43" s="108"/>
      <c r="J43" s="108"/>
    </row>
    <row r="44" spans="2:10" ht="15" customHeight="1">
      <c r="B44" s="79"/>
      <c r="C44" s="108"/>
      <c r="D44" s="114" t="s">
        <v>150</v>
      </c>
      <c r="E44" s="108"/>
      <c r="F44" s="108"/>
      <c r="G44" s="108"/>
      <c r="H44" s="108"/>
      <c r="I44" s="108"/>
      <c r="J44" s="108"/>
    </row>
    <row r="45" spans="2:10" ht="15" customHeight="1">
      <c r="B45" s="79"/>
      <c r="C45" s="108"/>
      <c r="D45" s="114" t="s">
        <v>146</v>
      </c>
      <c r="E45" s="108"/>
      <c r="F45" s="108"/>
      <c r="G45" s="108"/>
      <c r="H45" s="108"/>
      <c r="I45" s="108"/>
      <c r="J45" s="108"/>
    </row>
    <row r="46" spans="2:10" ht="15" customHeight="1">
      <c r="B46" s="79"/>
      <c r="C46" s="108"/>
      <c r="D46" s="114" t="s">
        <v>154</v>
      </c>
      <c r="E46" s="108"/>
      <c r="F46" s="108"/>
      <c r="G46" s="108"/>
      <c r="H46" s="108"/>
      <c r="I46" s="108"/>
      <c r="J46" s="108"/>
    </row>
    <row r="47" spans="2:10" ht="15" customHeight="1">
      <c r="B47" s="79"/>
      <c r="C47" s="108"/>
      <c r="D47" s="114" t="s">
        <v>193</v>
      </c>
      <c r="E47" s="108"/>
      <c r="F47" s="108"/>
      <c r="G47" s="108"/>
      <c r="H47" s="108"/>
      <c r="I47" s="108"/>
      <c r="J47" s="108"/>
    </row>
    <row r="48" spans="2:10" ht="15" customHeight="1">
      <c r="B48" s="79"/>
      <c r="C48" s="108"/>
      <c r="D48" s="114"/>
      <c r="E48" s="108"/>
      <c r="F48" s="108"/>
      <c r="G48" s="108"/>
      <c r="H48" s="108"/>
      <c r="I48" s="108"/>
      <c r="J48" s="108"/>
    </row>
    <row r="49" spans="2:10" ht="15" customHeight="1">
      <c r="B49" s="79"/>
      <c r="C49" s="108"/>
      <c r="D49" s="108" t="s">
        <v>152</v>
      </c>
      <c r="E49" s="108"/>
      <c r="F49" s="108"/>
      <c r="G49" s="108"/>
      <c r="H49" s="108"/>
      <c r="I49" s="108"/>
      <c r="J49" s="108"/>
    </row>
    <row r="50" spans="2:10" ht="15.75">
      <c r="B50" s="79"/>
      <c r="C50" s="108"/>
      <c r="D50" s="108"/>
      <c r="E50" s="108"/>
      <c r="F50" s="108"/>
      <c r="G50" s="108"/>
      <c r="H50" s="108"/>
      <c r="I50" s="108"/>
      <c r="J50" s="108"/>
    </row>
    <row r="51" spans="2:10" ht="15.75">
      <c r="B51" s="79"/>
      <c r="C51" s="113" t="str">
        <f>CONCATENATE("Tabellenblatt: ",F19)</f>
        <v>Tabellenblatt: Feiertagsberechnung</v>
      </c>
      <c r="D51" s="108"/>
      <c r="E51" s="108"/>
      <c r="F51" s="108"/>
      <c r="G51" s="108"/>
      <c r="H51" s="108"/>
      <c r="I51" s="108"/>
      <c r="J51" s="108"/>
    </row>
    <row r="52" spans="2:10" ht="15.75">
      <c r="B52" s="79"/>
      <c r="C52" s="108"/>
      <c r="D52" s="108"/>
      <c r="E52" s="108"/>
      <c r="F52" s="108"/>
      <c r="G52" s="108"/>
      <c r="H52" s="108"/>
      <c r="I52" s="108"/>
      <c r="J52" s="108"/>
    </row>
    <row r="53" spans="2:10" ht="15.75">
      <c r="B53" s="79"/>
      <c r="C53" s="114" t="s">
        <v>202</v>
      </c>
      <c r="D53" s="108"/>
      <c r="E53" s="108"/>
      <c r="F53" s="108"/>
      <c r="G53" s="108"/>
      <c r="H53" s="108"/>
      <c r="I53" s="108"/>
      <c r="J53" s="108"/>
    </row>
    <row r="54" spans="2:10" ht="15.75">
      <c r="B54" s="79"/>
      <c r="C54" s="114" t="s">
        <v>196</v>
      </c>
      <c r="D54" s="108"/>
      <c r="E54" s="108"/>
      <c r="F54" s="108"/>
      <c r="G54" s="108"/>
      <c r="H54" s="108"/>
      <c r="I54" s="108"/>
      <c r="J54" s="108"/>
    </row>
    <row r="55" spans="2:10" ht="15.75">
      <c r="B55" s="79"/>
      <c r="C55" s="108" t="s">
        <v>189</v>
      </c>
      <c r="D55" s="108"/>
      <c r="E55" s="108"/>
      <c r="F55" s="108"/>
      <c r="G55" s="108"/>
      <c r="H55" s="108"/>
      <c r="I55" s="108"/>
      <c r="J55" s="108"/>
    </row>
    <row r="56" spans="2:10" ht="15.75">
      <c r="B56" s="79"/>
      <c r="C56" s="114" t="s">
        <v>197</v>
      </c>
      <c r="D56" s="108"/>
      <c r="E56" s="108"/>
      <c r="F56" s="108"/>
      <c r="G56" s="108"/>
      <c r="H56" s="108"/>
      <c r="I56" s="108"/>
      <c r="J56" s="108"/>
    </row>
    <row r="57" spans="2:10" ht="15.75">
      <c r="B57" s="79"/>
      <c r="C57" s="114" t="s">
        <v>198</v>
      </c>
      <c r="D57" s="108"/>
      <c r="E57" s="108"/>
      <c r="F57" s="108"/>
      <c r="G57" s="108"/>
      <c r="H57" s="108"/>
      <c r="I57" s="108"/>
      <c r="J57" s="108"/>
    </row>
    <row r="58" spans="2:10" ht="15.75">
      <c r="B58" s="79"/>
      <c r="C58" s="114" t="s">
        <v>169</v>
      </c>
      <c r="D58" s="108"/>
      <c r="E58" s="108"/>
      <c r="F58" s="108"/>
      <c r="G58" s="108"/>
      <c r="H58" s="108"/>
      <c r="I58" s="108"/>
      <c r="J58" s="108"/>
    </row>
    <row r="59" spans="2:10" ht="15.75">
      <c r="B59" s="79"/>
      <c r="C59" s="114" t="s">
        <v>199</v>
      </c>
      <c r="D59" s="108"/>
      <c r="E59" s="108"/>
      <c r="F59" s="108"/>
      <c r="G59" s="108"/>
      <c r="H59" s="108"/>
      <c r="I59" s="108"/>
      <c r="J59" s="108"/>
    </row>
    <row r="60" spans="2:10" ht="15.75">
      <c r="B60" s="79"/>
      <c r="C60" s="114" t="s">
        <v>200</v>
      </c>
      <c r="D60" s="108"/>
      <c r="E60" s="108"/>
      <c r="F60" s="108"/>
      <c r="G60" s="108"/>
      <c r="H60" s="108"/>
      <c r="I60" s="108"/>
      <c r="J60" s="108"/>
    </row>
    <row r="61" spans="2:10" ht="15.75">
      <c r="B61" s="79"/>
      <c r="C61" s="114" t="s">
        <v>201</v>
      </c>
      <c r="D61" s="108"/>
      <c r="E61" s="108"/>
      <c r="F61" s="108"/>
      <c r="G61" s="108"/>
      <c r="H61" s="108"/>
      <c r="I61" s="108"/>
      <c r="J61" s="108"/>
    </row>
    <row r="62" spans="2:10" ht="15.75">
      <c r="B62" s="79"/>
      <c r="C62" s="114" t="s">
        <v>160</v>
      </c>
      <c r="D62" s="108"/>
      <c r="E62" s="108"/>
      <c r="F62" s="108"/>
      <c r="G62" s="108"/>
      <c r="H62" s="108"/>
      <c r="I62" s="108"/>
      <c r="J62" s="108"/>
    </row>
    <row r="63" spans="2:10" ht="15.75">
      <c r="B63" s="79"/>
      <c r="C63" s="114" t="s">
        <v>159</v>
      </c>
      <c r="D63" s="108"/>
      <c r="E63" s="108"/>
      <c r="F63" s="108"/>
      <c r="G63" s="108"/>
      <c r="H63" s="108"/>
      <c r="I63" s="108"/>
      <c r="J63" s="108"/>
    </row>
    <row r="64" spans="2:10" ht="15.75">
      <c r="B64" s="79"/>
      <c r="C64" s="114"/>
      <c r="D64" s="108"/>
      <c r="E64" s="108"/>
      <c r="F64" s="108"/>
      <c r="G64" s="108"/>
      <c r="H64" s="108"/>
      <c r="I64" s="108"/>
      <c r="J64" s="108"/>
    </row>
    <row r="65" spans="2:10" ht="15.75">
      <c r="B65" s="79"/>
      <c r="C65" s="108"/>
      <c r="D65" s="108"/>
      <c r="E65" s="108"/>
      <c r="F65" s="108"/>
      <c r="G65" s="108"/>
      <c r="H65" s="108"/>
      <c r="I65" s="108"/>
      <c r="J65" s="108"/>
    </row>
    <row r="66" spans="2:10" ht="15.75">
      <c r="B66" s="79"/>
      <c r="C66" s="113" t="str">
        <f>CONCATENATE("Tabellenblatt: ",F17)</f>
        <v>Tabellenblatt: JahresKalenderMonate</v>
      </c>
      <c r="D66" s="108"/>
      <c r="E66" s="108"/>
      <c r="F66" s="108"/>
      <c r="G66" s="108"/>
      <c r="H66" s="108"/>
      <c r="I66" s="108"/>
      <c r="J66" s="108"/>
    </row>
    <row r="67" spans="2:10" ht="15.75">
      <c r="B67" s="79"/>
      <c r="C67" s="108"/>
      <c r="D67" s="108"/>
      <c r="E67" s="108"/>
      <c r="F67" s="108"/>
      <c r="G67" s="108"/>
      <c r="H67" s="108"/>
      <c r="I67" s="108"/>
      <c r="J67" s="108"/>
    </row>
    <row r="68" spans="2:10" ht="15.75">
      <c r="B68" s="79"/>
      <c r="C68" s="114" t="s">
        <v>161</v>
      </c>
      <c r="D68" s="108"/>
      <c r="E68" s="108"/>
      <c r="F68" s="108"/>
      <c r="G68" s="108"/>
      <c r="H68" s="108"/>
      <c r="I68" s="108"/>
      <c r="J68" s="108"/>
    </row>
    <row r="69" spans="2:10" ht="15.75">
      <c r="B69" s="79"/>
      <c r="C69" s="114" t="s">
        <v>200</v>
      </c>
      <c r="D69" s="108"/>
      <c r="E69" s="108"/>
      <c r="F69" s="108"/>
      <c r="G69" s="108"/>
      <c r="H69" s="108"/>
      <c r="I69" s="108"/>
      <c r="J69" s="108"/>
    </row>
    <row r="70" spans="2:10" ht="15.75">
      <c r="B70" s="79"/>
      <c r="C70" s="114" t="s">
        <v>162</v>
      </c>
      <c r="D70" s="108"/>
      <c r="E70" s="108"/>
      <c r="F70" s="108"/>
      <c r="G70" s="108"/>
      <c r="H70" s="108"/>
      <c r="I70" s="108"/>
      <c r="J70" s="108"/>
    </row>
    <row r="71" spans="2:10" ht="15.75">
      <c r="B71" s="79"/>
      <c r="C71" s="114" t="s">
        <v>163</v>
      </c>
      <c r="D71" s="108"/>
      <c r="E71" s="108"/>
      <c r="F71" s="108"/>
      <c r="G71" s="108"/>
      <c r="H71" s="108"/>
      <c r="I71" s="108"/>
      <c r="J71" s="108"/>
    </row>
    <row r="72" spans="2:10" ht="15.75">
      <c r="B72" s="79"/>
      <c r="C72" s="114" t="s">
        <v>190</v>
      </c>
      <c r="D72" s="108"/>
      <c r="E72" s="108"/>
      <c r="F72" s="108"/>
      <c r="G72" s="108"/>
      <c r="H72" s="108"/>
      <c r="I72" s="108"/>
      <c r="J72" s="108"/>
    </row>
    <row r="73" spans="2:10" ht="15.75">
      <c r="B73" s="79"/>
      <c r="C73" s="114" t="s">
        <v>164</v>
      </c>
      <c r="D73" s="108"/>
      <c r="E73" s="108"/>
      <c r="F73" s="108"/>
      <c r="G73" s="108"/>
      <c r="H73" s="108"/>
      <c r="I73" s="108"/>
      <c r="J73" s="108"/>
    </row>
    <row r="74" spans="2:10" ht="15.75">
      <c r="B74" s="79"/>
      <c r="C74" s="114" t="s">
        <v>165</v>
      </c>
      <c r="D74" s="108"/>
      <c r="E74" s="108"/>
      <c r="F74" s="108"/>
      <c r="G74" s="108"/>
      <c r="H74" s="108"/>
      <c r="I74" s="108"/>
      <c r="J74" s="108"/>
    </row>
    <row r="75" spans="2:10" ht="15.75">
      <c r="B75" s="79"/>
      <c r="C75" s="114" t="s">
        <v>166</v>
      </c>
      <c r="D75" s="108"/>
      <c r="E75" s="108"/>
      <c r="F75" s="108"/>
      <c r="G75" s="108"/>
      <c r="H75" s="108"/>
      <c r="I75" s="108"/>
      <c r="J75" s="108"/>
    </row>
    <row r="76" spans="2:10" ht="15.75">
      <c r="B76" s="79"/>
      <c r="C76" s="114" t="s">
        <v>203</v>
      </c>
      <c r="D76" s="108"/>
      <c r="E76" s="108"/>
      <c r="F76" s="108"/>
      <c r="G76" s="108"/>
      <c r="H76" s="108"/>
      <c r="I76" s="108"/>
      <c r="J76" s="108"/>
    </row>
    <row r="77" spans="2:10" ht="15.75">
      <c r="B77" s="79"/>
      <c r="C77" s="114"/>
      <c r="D77" s="108"/>
      <c r="E77" s="108"/>
      <c r="F77" s="108"/>
      <c r="G77" s="108"/>
      <c r="H77" s="108"/>
      <c r="I77" s="108"/>
      <c r="J77" s="108"/>
    </row>
    <row r="78" spans="2:10" ht="15.75">
      <c r="B78" s="79"/>
      <c r="C78" s="108"/>
      <c r="D78" s="108"/>
      <c r="E78" s="108"/>
      <c r="F78" s="108"/>
      <c r="G78" s="108"/>
      <c r="H78" s="108"/>
      <c r="I78" s="108"/>
      <c r="J78" s="108"/>
    </row>
    <row r="79" spans="2:10" ht="15.75">
      <c r="B79" s="79"/>
      <c r="C79" s="113" t="str">
        <f>CONCATENATE("Tabellenblatt: ",F18)</f>
        <v>Tabellenblatt: Jahresblatt</v>
      </c>
      <c r="D79" s="108"/>
      <c r="E79" s="108"/>
      <c r="F79" s="108"/>
      <c r="G79" s="108"/>
      <c r="H79" s="108"/>
      <c r="I79" s="108"/>
      <c r="J79" s="108"/>
    </row>
    <row r="80" spans="2:10" ht="15.75">
      <c r="B80" s="79"/>
      <c r="C80" s="108"/>
      <c r="D80" s="108"/>
      <c r="E80" s="108"/>
      <c r="F80" s="108"/>
      <c r="G80" s="108"/>
      <c r="H80" s="108"/>
      <c r="I80" s="108"/>
      <c r="J80" s="108"/>
    </row>
    <row r="81" spans="2:10" ht="15.75">
      <c r="B81" s="79"/>
      <c r="C81" s="114" t="s">
        <v>215</v>
      </c>
      <c r="D81" s="108"/>
      <c r="E81" s="108"/>
      <c r="F81" s="108"/>
      <c r="G81" s="108"/>
      <c r="H81" s="108"/>
      <c r="I81" s="108"/>
      <c r="J81" s="108"/>
    </row>
    <row r="82" spans="2:10" ht="15.75">
      <c r="B82" s="79"/>
      <c r="C82" s="114" t="s">
        <v>200</v>
      </c>
      <c r="D82" s="108"/>
      <c r="E82" s="108"/>
      <c r="F82" s="108"/>
      <c r="G82" s="108"/>
      <c r="H82" s="108"/>
      <c r="I82" s="108"/>
      <c r="J82" s="108"/>
    </row>
    <row r="83" spans="2:10" ht="15.75">
      <c r="B83" s="79"/>
      <c r="C83" s="114" t="s">
        <v>162</v>
      </c>
      <c r="D83" s="108"/>
      <c r="E83" s="108"/>
      <c r="F83" s="108"/>
      <c r="G83" s="108"/>
      <c r="H83" s="108"/>
      <c r="I83" s="108"/>
      <c r="J83" s="108"/>
    </row>
    <row r="84" spans="2:10" ht="15.75">
      <c r="B84" s="79"/>
      <c r="C84" s="114" t="s">
        <v>218</v>
      </c>
      <c r="D84" s="108"/>
      <c r="E84" s="108"/>
      <c r="F84" s="108"/>
      <c r="G84" s="108"/>
      <c r="H84" s="108"/>
      <c r="I84" s="108"/>
      <c r="J84" s="108"/>
    </row>
    <row r="85" spans="2:10" ht="15.75">
      <c r="B85" s="79"/>
      <c r="C85" s="114" t="s">
        <v>216</v>
      </c>
      <c r="D85" s="108"/>
      <c r="E85" s="108"/>
      <c r="F85" s="108"/>
      <c r="G85" s="108"/>
      <c r="H85" s="108"/>
      <c r="I85" s="108"/>
      <c r="J85" s="108"/>
    </row>
    <row r="86" spans="2:10" ht="15.75">
      <c r="B86" s="79"/>
      <c r="C86" s="114" t="s">
        <v>217</v>
      </c>
      <c r="D86" s="108"/>
      <c r="E86" s="108"/>
      <c r="F86" s="108"/>
      <c r="G86" s="108"/>
      <c r="H86" s="108"/>
      <c r="I86" s="108"/>
      <c r="J86" s="108"/>
    </row>
    <row r="87" spans="2:10" ht="15.75">
      <c r="B87" s="79"/>
      <c r="C87" s="114" t="s">
        <v>166</v>
      </c>
      <c r="D87" s="108"/>
      <c r="E87" s="108"/>
      <c r="F87" s="108"/>
      <c r="G87" s="108"/>
      <c r="H87" s="108"/>
      <c r="I87" s="108"/>
      <c r="J87" s="108"/>
    </row>
    <row r="88" spans="2:10" ht="15.75">
      <c r="B88" s="79"/>
      <c r="C88" s="114" t="s">
        <v>203</v>
      </c>
      <c r="D88" s="108"/>
      <c r="E88" s="108"/>
      <c r="F88" s="108"/>
      <c r="G88" s="108"/>
      <c r="H88" s="108"/>
      <c r="I88" s="108"/>
      <c r="J88" s="108"/>
    </row>
    <row r="89" spans="2:10" ht="15.75">
      <c r="B89" s="79"/>
      <c r="C89" s="108"/>
      <c r="D89" s="108"/>
      <c r="E89" s="108"/>
      <c r="F89" s="108"/>
      <c r="G89" s="108"/>
      <c r="H89" s="108"/>
      <c r="I89" s="108"/>
      <c r="J89" s="108"/>
    </row>
    <row r="90" spans="2:10">
      <c r="B90" s="79"/>
      <c r="C90" s="79"/>
      <c r="D90" s="79"/>
      <c r="E90" s="79"/>
      <c r="F90" s="79"/>
      <c r="G90" s="79"/>
      <c r="H90" s="79"/>
      <c r="I90" s="79"/>
      <c r="J90" s="79"/>
    </row>
    <row r="91" spans="2:10" ht="18.75">
      <c r="B91" s="100" t="str">
        <f>CONCATENATE($C$9," ",$D$9)</f>
        <v>2. Praktische Hinweise zum Erstellen/Ausfüllen der Datei</v>
      </c>
      <c r="C91" s="79"/>
      <c r="D91" s="79"/>
      <c r="E91" s="79"/>
      <c r="F91" s="79"/>
      <c r="G91" s="79"/>
      <c r="H91" s="79"/>
      <c r="I91" s="79"/>
      <c r="J91" s="79"/>
    </row>
    <row r="92" spans="2:10" ht="9" customHeight="1">
      <c r="B92" s="79"/>
      <c r="C92" s="79"/>
      <c r="D92" s="79"/>
      <c r="E92" s="79"/>
      <c r="F92" s="79"/>
      <c r="G92" s="79"/>
      <c r="H92" s="79"/>
      <c r="I92" s="79"/>
      <c r="J92" s="79"/>
    </row>
    <row r="93" spans="2:10">
      <c r="B93" s="79"/>
      <c r="C93" s="79"/>
      <c r="D93" s="79"/>
      <c r="E93" s="79"/>
      <c r="F93" s="79"/>
      <c r="G93" s="79"/>
      <c r="H93" s="79"/>
      <c r="I93" s="79"/>
      <c r="J93" s="79"/>
    </row>
    <row r="94" spans="2:10">
      <c r="B94" s="79"/>
      <c r="C94" s="79"/>
      <c r="D94" s="79"/>
      <c r="E94" s="79"/>
      <c r="F94" s="79"/>
      <c r="G94" s="79"/>
      <c r="H94" s="79"/>
      <c r="I94" s="79"/>
      <c r="J94" s="79"/>
    </row>
    <row r="95" spans="2:10">
      <c r="B95" s="79"/>
      <c r="C95" s="79"/>
      <c r="D95" s="79"/>
      <c r="E95" s="79"/>
      <c r="F95" s="79"/>
      <c r="G95" s="79"/>
      <c r="H95" s="79"/>
      <c r="I95" s="79"/>
      <c r="J95" s="79"/>
    </row>
    <row r="96" spans="2:10">
      <c r="B96" s="79"/>
      <c r="C96" s="79"/>
      <c r="D96" s="79"/>
      <c r="E96" s="79"/>
      <c r="F96" s="79"/>
      <c r="G96" s="79"/>
      <c r="H96" s="79"/>
      <c r="I96" s="79"/>
      <c r="J96" s="79"/>
    </row>
    <row r="97" spans="2:10">
      <c r="B97" s="79"/>
      <c r="C97" s="79"/>
      <c r="D97" s="79"/>
      <c r="E97" s="79"/>
      <c r="F97" s="79"/>
      <c r="G97" s="79"/>
      <c r="H97" s="79"/>
      <c r="I97" s="79"/>
      <c r="J97" s="79"/>
    </row>
    <row r="98" spans="2:10">
      <c r="B98" s="79"/>
      <c r="C98" s="79"/>
      <c r="D98" s="79"/>
      <c r="E98" s="79"/>
      <c r="F98" s="79"/>
      <c r="G98" s="79"/>
      <c r="H98" s="79"/>
      <c r="I98" s="79"/>
      <c r="J98" s="79"/>
    </row>
    <row r="99" spans="2:10">
      <c r="B99" s="79"/>
      <c r="C99" s="79"/>
      <c r="D99" s="79"/>
      <c r="E99" s="79"/>
      <c r="F99" s="79"/>
      <c r="G99" s="79"/>
      <c r="H99" s="79"/>
      <c r="I99" s="79"/>
      <c r="J99" s="79"/>
    </row>
    <row r="100" spans="2:10">
      <c r="B100" s="79"/>
      <c r="C100" s="79"/>
      <c r="D100" s="79"/>
      <c r="E100" s="79"/>
      <c r="F100" s="79"/>
      <c r="G100" s="79"/>
      <c r="H100" s="79"/>
      <c r="I100" s="79"/>
      <c r="J100" s="79"/>
    </row>
    <row r="101" spans="2:10">
      <c r="B101" s="79"/>
      <c r="C101" s="79"/>
      <c r="D101" s="79"/>
      <c r="E101" s="79"/>
      <c r="F101" s="79"/>
      <c r="G101" s="79"/>
      <c r="H101" s="79"/>
      <c r="I101" s="79"/>
      <c r="J101" s="79"/>
    </row>
    <row r="102" spans="2:10">
      <c r="B102" s="79"/>
      <c r="C102" s="79"/>
      <c r="D102" s="79"/>
      <c r="E102" s="79"/>
      <c r="F102" s="79"/>
      <c r="G102" s="79"/>
      <c r="H102" s="79"/>
      <c r="I102" s="79"/>
      <c r="J102" s="79"/>
    </row>
    <row r="103" spans="2:10">
      <c r="B103" s="79"/>
      <c r="C103" s="79"/>
      <c r="D103" s="79"/>
      <c r="E103" s="79"/>
      <c r="F103" s="79"/>
      <c r="G103" s="79"/>
      <c r="H103" s="79"/>
      <c r="I103" s="79"/>
      <c r="J103" s="79"/>
    </row>
    <row r="104" spans="2:10" ht="18.75">
      <c r="B104" s="100" t="str">
        <f>CONCATENATE($C$10," ",$D$10)</f>
        <v>3. Kostenlose Version vers. Premiumversion</v>
      </c>
      <c r="C104" s="79"/>
      <c r="D104" s="79"/>
      <c r="E104" s="79"/>
      <c r="F104" s="79"/>
      <c r="G104" s="79"/>
      <c r="H104" s="79"/>
      <c r="I104" s="79"/>
      <c r="J104" s="79"/>
    </row>
    <row r="105" spans="2:10">
      <c r="B105" s="79"/>
      <c r="C105" s="79"/>
      <c r="D105" s="79"/>
      <c r="E105" s="79"/>
      <c r="F105" s="79"/>
      <c r="G105" s="79"/>
      <c r="H105" s="79"/>
      <c r="I105" s="79"/>
      <c r="J105" s="79"/>
    </row>
    <row r="106" spans="2:10" ht="15.75">
      <c r="B106" s="79"/>
      <c r="C106" s="110" t="s">
        <v>170</v>
      </c>
      <c r="D106" s="108"/>
      <c r="E106" s="108"/>
      <c r="F106" s="108"/>
      <c r="G106" s="108"/>
      <c r="H106" s="108"/>
      <c r="I106" s="108"/>
      <c r="J106" s="108"/>
    </row>
    <row r="107" spans="2:10" ht="9" customHeight="1">
      <c r="B107" s="79"/>
      <c r="C107" s="108"/>
      <c r="D107" s="108"/>
      <c r="E107" s="108"/>
      <c r="F107" s="108"/>
      <c r="G107" s="108"/>
      <c r="H107" s="108"/>
      <c r="I107" s="108"/>
      <c r="J107" s="108"/>
    </row>
    <row r="108" spans="2:10" ht="15.75">
      <c r="B108" s="79"/>
      <c r="C108" s="114" t="s">
        <v>204</v>
      </c>
      <c r="D108" s="108"/>
      <c r="E108" s="108"/>
      <c r="F108" s="108"/>
      <c r="G108" s="108"/>
      <c r="H108" s="108"/>
      <c r="I108" s="108"/>
      <c r="J108" s="108"/>
    </row>
    <row r="109" spans="2:10" ht="15.75">
      <c r="B109" s="79"/>
      <c r="C109" s="114" t="s">
        <v>127</v>
      </c>
      <c r="D109" s="108"/>
      <c r="E109" s="108"/>
      <c r="F109" s="108"/>
      <c r="G109" s="108"/>
      <c r="H109" s="108"/>
      <c r="I109" s="108"/>
      <c r="J109" s="108"/>
    </row>
    <row r="110" spans="2:10" ht="15.75">
      <c r="B110" s="79"/>
      <c r="C110" s="114" t="s">
        <v>128</v>
      </c>
      <c r="D110" s="108"/>
      <c r="E110" s="108"/>
      <c r="F110" s="108"/>
      <c r="G110" s="108"/>
      <c r="H110" s="108"/>
      <c r="I110" s="108"/>
      <c r="J110" s="108"/>
    </row>
    <row r="111" spans="2:10" ht="15.75">
      <c r="B111" s="79"/>
      <c r="C111" s="114" t="s">
        <v>176</v>
      </c>
      <c r="D111" s="108"/>
      <c r="E111" s="108"/>
      <c r="F111" s="108"/>
      <c r="G111" s="108"/>
      <c r="H111" s="108"/>
      <c r="I111" s="108"/>
      <c r="J111" s="108"/>
    </row>
    <row r="112" spans="2:10" customFormat="1" ht="15.75">
      <c r="B112" s="124"/>
      <c r="C112" s="125"/>
      <c r="D112" s="121" t="s">
        <v>175</v>
      </c>
      <c r="E112" s="124"/>
      <c r="F112" s="124"/>
      <c r="G112" s="124"/>
      <c r="H112" s="124"/>
      <c r="I112" s="124"/>
      <c r="J112" s="124"/>
    </row>
    <row r="113" spans="2:10" ht="15.75">
      <c r="B113" s="79"/>
      <c r="C113" s="114" t="s">
        <v>172</v>
      </c>
      <c r="D113" s="108"/>
      <c r="E113" s="108"/>
      <c r="F113" s="108"/>
      <c r="G113" s="108"/>
      <c r="H113" s="108"/>
      <c r="I113" s="108"/>
      <c r="J113" s="108"/>
    </row>
    <row r="114" spans="2:10" ht="15.75">
      <c r="B114" s="79"/>
      <c r="C114" s="114" t="s">
        <v>129</v>
      </c>
      <c r="D114" s="108"/>
      <c r="E114" s="108"/>
      <c r="F114" s="108"/>
      <c r="G114" s="108"/>
      <c r="H114" s="108"/>
      <c r="I114" s="108"/>
      <c r="J114" s="108"/>
    </row>
    <row r="115" spans="2:10" ht="15.75">
      <c r="B115" s="79"/>
      <c r="C115" s="115"/>
      <c r="D115" s="123" t="s">
        <v>130</v>
      </c>
      <c r="E115" s="108"/>
      <c r="F115" s="108"/>
      <c r="G115" s="108"/>
      <c r="H115" s="108"/>
      <c r="I115" s="108"/>
      <c r="J115" s="108"/>
    </row>
    <row r="116" spans="2:10" ht="15.75">
      <c r="B116" s="79"/>
      <c r="C116" s="114" t="s">
        <v>131</v>
      </c>
      <c r="D116" s="108"/>
      <c r="E116" s="108"/>
      <c r="F116" s="108"/>
      <c r="G116" s="108"/>
      <c r="H116" s="108"/>
      <c r="I116" s="108"/>
      <c r="J116" s="108"/>
    </row>
    <row r="117" spans="2:10" ht="15.75">
      <c r="B117" s="79"/>
      <c r="C117" s="108"/>
      <c r="D117" s="108"/>
      <c r="E117" s="108"/>
      <c r="F117" s="108"/>
      <c r="G117" s="108"/>
      <c r="H117" s="108"/>
      <c r="I117" s="108"/>
      <c r="J117" s="108"/>
    </row>
    <row r="118" spans="2:10" ht="15.75">
      <c r="B118" s="79"/>
      <c r="C118" s="110" t="s">
        <v>171</v>
      </c>
      <c r="D118" s="108"/>
      <c r="E118" s="108"/>
      <c r="F118" s="108"/>
      <c r="G118" s="108"/>
      <c r="H118" s="108"/>
      <c r="I118" s="108"/>
      <c r="J118" s="108"/>
    </row>
    <row r="119" spans="2:10" ht="8.25" customHeight="1">
      <c r="B119" s="79"/>
      <c r="C119" s="108"/>
      <c r="D119" s="108"/>
      <c r="E119" s="108"/>
      <c r="F119" s="108"/>
      <c r="G119" s="108"/>
      <c r="H119" s="108"/>
      <c r="I119" s="108"/>
      <c r="J119" s="108"/>
    </row>
    <row r="120" spans="2:10" ht="15.75">
      <c r="B120" s="79"/>
      <c r="C120" s="114" t="s">
        <v>132</v>
      </c>
      <c r="D120" s="108"/>
      <c r="E120" s="108"/>
      <c r="F120" s="108"/>
      <c r="G120" s="108"/>
      <c r="H120" s="108"/>
      <c r="I120" s="108"/>
      <c r="J120" s="108"/>
    </row>
    <row r="121" spans="2:10" ht="15.75">
      <c r="B121" s="79"/>
      <c r="C121" s="114" t="s">
        <v>177</v>
      </c>
      <c r="D121" s="108"/>
      <c r="E121" s="108"/>
      <c r="F121" s="108"/>
      <c r="G121" s="108"/>
      <c r="H121" s="108"/>
      <c r="I121" s="108"/>
      <c r="J121" s="108"/>
    </row>
    <row r="122" spans="2:10" ht="15.75">
      <c r="B122" s="79"/>
      <c r="C122" s="114" t="s">
        <v>205</v>
      </c>
      <c r="D122" s="108"/>
      <c r="E122" s="108"/>
      <c r="F122" s="108"/>
      <c r="G122" s="108"/>
      <c r="H122" s="108"/>
      <c r="I122" s="108"/>
      <c r="J122" s="108"/>
    </row>
    <row r="123" spans="2:10" ht="15.75">
      <c r="B123" s="79"/>
      <c r="C123" s="108" t="s">
        <v>219</v>
      </c>
      <c r="D123" s="108"/>
      <c r="E123" s="108"/>
      <c r="F123" s="108"/>
      <c r="G123" s="108"/>
      <c r="H123" s="108"/>
      <c r="I123" s="108"/>
      <c r="J123" s="108"/>
    </row>
    <row r="124" spans="2:10" ht="15.75">
      <c r="B124" s="79"/>
      <c r="C124" s="108" t="s">
        <v>220</v>
      </c>
      <c r="D124" s="108"/>
      <c r="E124" s="108"/>
      <c r="F124" s="108"/>
      <c r="G124" s="108"/>
      <c r="H124" s="108"/>
      <c r="I124" s="108"/>
      <c r="J124" s="108"/>
    </row>
    <row r="125" spans="2:10" ht="15.75">
      <c r="B125" s="79"/>
      <c r="C125" s="114"/>
      <c r="D125" s="108"/>
      <c r="E125" s="108"/>
      <c r="F125" s="108"/>
      <c r="G125" s="108"/>
      <c r="H125" s="108"/>
      <c r="I125" s="108"/>
      <c r="J125" s="108"/>
    </row>
    <row r="126" spans="2:10" ht="15.75">
      <c r="B126" s="79"/>
      <c r="C126" s="114" t="s">
        <v>173</v>
      </c>
      <c r="D126" s="108"/>
      <c r="E126" s="108"/>
      <c r="F126" s="108"/>
      <c r="G126" s="108"/>
      <c r="H126" s="108"/>
      <c r="I126" s="108"/>
      <c r="J126" s="108"/>
    </row>
    <row r="127" spans="2:10" ht="15.75">
      <c r="B127" s="79"/>
      <c r="C127" s="116" t="s">
        <v>31</v>
      </c>
      <c r="D127" s="121" t="s">
        <v>208</v>
      </c>
      <c r="E127" s="108"/>
      <c r="F127" s="108"/>
      <c r="G127" s="108"/>
      <c r="H127" s="108"/>
      <c r="I127" s="108"/>
      <c r="J127" s="108"/>
    </row>
    <row r="128" spans="2:10" ht="15.75">
      <c r="B128" s="79"/>
      <c r="C128" s="116"/>
      <c r="D128" s="121" t="s">
        <v>209</v>
      </c>
      <c r="E128" s="108"/>
      <c r="F128" s="108"/>
      <c r="G128" s="108"/>
      <c r="H128" s="108"/>
      <c r="I128" s="108"/>
      <c r="J128" s="108"/>
    </row>
    <row r="129" spans="2:10" s="107" customFormat="1" ht="15.75">
      <c r="B129" s="117"/>
      <c r="C129" s="116" t="s">
        <v>36</v>
      </c>
      <c r="D129" s="114" t="s">
        <v>133</v>
      </c>
      <c r="E129" s="114"/>
      <c r="F129" s="114"/>
      <c r="G129" s="114"/>
      <c r="H129" s="114"/>
      <c r="I129" s="114"/>
      <c r="J129" s="114"/>
    </row>
    <row r="130" spans="2:10" s="107" customFormat="1" ht="15.75">
      <c r="B130" s="117"/>
      <c r="C130" s="116" t="s">
        <v>35</v>
      </c>
      <c r="D130" s="114" t="s">
        <v>134</v>
      </c>
      <c r="E130" s="114"/>
      <c r="F130" s="114"/>
      <c r="G130" s="114"/>
      <c r="H130" s="114"/>
      <c r="I130" s="114"/>
      <c r="J130" s="114"/>
    </row>
    <row r="131" spans="2:10" ht="15.75">
      <c r="B131" s="79"/>
      <c r="C131" s="118"/>
      <c r="D131" s="108"/>
      <c r="E131" s="108"/>
      <c r="F131" s="108"/>
      <c r="G131" s="108"/>
      <c r="H131" s="108"/>
      <c r="I131" s="108"/>
      <c r="J131" s="108"/>
    </row>
    <row r="132" spans="2:10" ht="15.75">
      <c r="B132" s="79"/>
      <c r="C132" s="119" t="s">
        <v>135</v>
      </c>
      <c r="D132" s="108"/>
      <c r="E132" s="108"/>
      <c r="F132" s="108"/>
      <c r="G132" s="108"/>
      <c r="H132" s="108"/>
      <c r="I132" s="108"/>
      <c r="J132" s="108"/>
    </row>
    <row r="133" spans="2:10" ht="15.75">
      <c r="B133" s="79"/>
      <c r="C133" s="119" t="s">
        <v>136</v>
      </c>
      <c r="D133" s="108"/>
      <c r="E133" s="108"/>
      <c r="F133" s="108"/>
      <c r="G133" s="108"/>
      <c r="H133" s="108"/>
      <c r="I133" s="108"/>
      <c r="J133" s="108"/>
    </row>
    <row r="134" spans="2:10" ht="15.75">
      <c r="B134" s="79"/>
      <c r="C134" s="119" t="s">
        <v>137</v>
      </c>
      <c r="D134" s="108"/>
      <c r="E134" s="108"/>
      <c r="F134" s="108"/>
      <c r="G134" s="108"/>
      <c r="H134" s="108"/>
      <c r="I134" s="108"/>
      <c r="J134" s="108"/>
    </row>
    <row r="135" spans="2:10">
      <c r="B135" s="79"/>
      <c r="C135" s="79"/>
      <c r="D135" s="79"/>
      <c r="E135" s="79"/>
      <c r="F135" s="79"/>
      <c r="G135" s="79"/>
      <c r="H135" s="79"/>
      <c r="I135" s="79"/>
      <c r="J135" s="79"/>
    </row>
    <row r="136" spans="2:10">
      <c r="B136" s="79"/>
      <c r="C136" s="79"/>
      <c r="D136" s="79"/>
      <c r="E136" s="79"/>
      <c r="F136" s="79"/>
      <c r="G136" s="79"/>
      <c r="H136" s="79"/>
      <c r="I136" s="79"/>
      <c r="J136" s="79"/>
    </row>
    <row r="137" spans="2:10" ht="18.75">
      <c r="B137" s="100" t="str">
        <f>CONCATENATE($C$11," ",$D$11)</f>
        <v>4. Sonstiges</v>
      </c>
      <c r="C137" s="79"/>
      <c r="D137" s="79"/>
      <c r="E137" s="79"/>
      <c r="F137" s="79"/>
      <c r="G137" s="79"/>
      <c r="H137" s="79"/>
      <c r="I137" s="79"/>
      <c r="J137" s="79"/>
    </row>
    <row r="138" spans="2:10" ht="9" customHeight="1">
      <c r="B138" s="79"/>
      <c r="C138" s="79"/>
      <c r="D138" s="79"/>
      <c r="E138" s="79"/>
      <c r="F138" s="79"/>
      <c r="G138" s="79"/>
      <c r="H138" s="79"/>
      <c r="I138" s="79"/>
      <c r="J138" s="79"/>
    </row>
    <row r="139" spans="2:10">
      <c r="B139" s="79"/>
      <c r="C139" s="79"/>
      <c r="D139" s="79"/>
      <c r="E139" s="79"/>
      <c r="F139" s="79"/>
      <c r="G139" s="79"/>
      <c r="H139" s="79"/>
      <c r="I139" s="79"/>
      <c r="J139" s="79"/>
    </row>
    <row r="140" spans="2:10">
      <c r="B140" s="79"/>
      <c r="C140" s="79"/>
      <c r="D140" s="79"/>
      <c r="E140" s="79"/>
      <c r="F140" s="79"/>
      <c r="G140" s="79"/>
      <c r="H140" s="79"/>
      <c r="I140" s="79"/>
      <c r="J140" s="79"/>
    </row>
    <row r="141" spans="2:10">
      <c r="B141" s="79"/>
      <c r="C141" s="79"/>
      <c r="D141" s="79"/>
      <c r="E141" s="79"/>
      <c r="F141" s="79"/>
      <c r="G141" s="79"/>
      <c r="H141" s="79"/>
      <c r="I141" s="79"/>
      <c r="J141" s="79"/>
    </row>
    <row r="142" spans="2:10">
      <c r="B142" s="79"/>
      <c r="C142" s="79"/>
      <c r="D142" s="79"/>
      <c r="E142" s="79"/>
      <c r="F142" s="79"/>
      <c r="G142" s="79"/>
      <c r="H142" s="79"/>
      <c r="I142" s="79"/>
      <c r="J142" s="79"/>
    </row>
    <row r="143" spans="2:10">
      <c r="B143" s="79"/>
      <c r="C143" s="79"/>
      <c r="D143" s="79"/>
      <c r="E143" s="79"/>
      <c r="F143" s="79"/>
      <c r="G143" s="79"/>
      <c r="H143" s="79"/>
      <c r="I143" s="79"/>
      <c r="J143" s="79"/>
    </row>
    <row r="144" spans="2:10">
      <c r="B144" s="79"/>
      <c r="C144" s="79"/>
      <c r="D144" s="79"/>
      <c r="E144" s="79"/>
      <c r="F144" s="79"/>
      <c r="G144" s="79"/>
      <c r="H144" s="79"/>
      <c r="I144" s="79"/>
      <c r="J144" s="79"/>
    </row>
    <row r="145" spans="2:10">
      <c r="B145" s="79"/>
      <c r="C145" s="79"/>
      <c r="D145" s="79"/>
      <c r="E145" s="79"/>
      <c r="F145" s="79"/>
      <c r="G145" s="79"/>
      <c r="H145" s="79"/>
      <c r="I145" s="79"/>
      <c r="J145" s="79"/>
    </row>
    <row r="146" spans="2:10">
      <c r="B146" s="79"/>
      <c r="C146" s="79"/>
      <c r="D146" s="79"/>
      <c r="E146" s="79"/>
      <c r="F146" s="79"/>
      <c r="G146" s="79"/>
      <c r="H146" s="79"/>
      <c r="I146" s="79"/>
      <c r="J146" s="79"/>
    </row>
    <row r="147" spans="2:10">
      <c r="B147" s="79"/>
      <c r="C147" s="79"/>
      <c r="D147" s="79"/>
      <c r="E147" s="79"/>
      <c r="F147" s="79"/>
      <c r="G147" s="79"/>
      <c r="H147" s="79"/>
      <c r="I147" s="79"/>
      <c r="J147" s="79"/>
    </row>
    <row r="148" spans="2:10">
      <c r="B148" s="79"/>
      <c r="C148" s="79"/>
      <c r="D148" s="79"/>
      <c r="E148" s="79"/>
      <c r="F148" s="79"/>
      <c r="G148" s="79"/>
      <c r="H148" s="79"/>
      <c r="I148" s="79"/>
      <c r="J148" s="79"/>
    </row>
    <row r="149" spans="2:10">
      <c r="B149" s="79"/>
      <c r="C149" s="79"/>
      <c r="D149" s="79"/>
      <c r="E149" s="79"/>
      <c r="F149" s="79"/>
      <c r="G149" s="79"/>
      <c r="H149" s="79"/>
      <c r="I149" s="79"/>
      <c r="J149" s="148" t="s">
        <v>207</v>
      </c>
    </row>
    <row r="150" spans="2:10">
      <c r="B150" s="79"/>
      <c r="C150" s="79"/>
      <c r="D150" s="79"/>
      <c r="E150" s="79"/>
      <c r="F150" s="79"/>
      <c r="G150" s="79"/>
      <c r="H150" s="79"/>
      <c r="I150" s="79"/>
      <c r="J150" s="79"/>
    </row>
  </sheetData>
  <sheetProtection password="9DCD" sheet="1" objects="1" scenarios="1"/>
  <sortState ref="D27:D43">
    <sortCondition ref="D26"/>
  </sortState>
  <hyperlinks>
    <hyperlink ref="D115" r:id="rId1"/>
    <hyperlink ref="D8" location="Erstens" display="Technische Informationen zur Anwendung für das Liquiditätsplanungs-Tool"/>
    <hyperlink ref="D11" location="Viertens" display="Betriebswirtschaftliche Betrachtungen zur Liquiditätsplanung"/>
    <hyperlink ref="F17" location="JahresKalenderMonate!A1" display="JahresKalenderMonate"/>
    <hyperlink ref="F19" location="Feiertagsberechnung!A1" display="Feiertagsberechnung"/>
    <hyperlink ref="D127" r:id="rId2"/>
    <hyperlink ref="D9" location="Zweitens" display="Praktische Hinweise zum Erstellen/Ausfüllen der Liquiditätsplanung"/>
    <hyperlink ref="D10" location="Drittens" display="Kostenlose Version vers. Premiumversion"/>
    <hyperlink ref="D112" r:id="rId3"/>
    <hyperlink ref="J149" location="Erstens" display="Technische Informationen zur Anwendung für das Liquiditätsplanungs-Tool"/>
    <hyperlink ref="F18" location="Jahresblatt!A1" display="Jahresblatt"/>
  </hyperlinks>
  <pageMargins left="0.31496062992125984" right="0" top="0.39370078740157483" bottom="0.23622047244094491" header="0" footer="0"/>
  <pageSetup paperSize="9" scale="95" orientation="landscape" r:id="rId4"/>
  <headerFooter>
    <oddFooter>&amp;L&amp;8C by ControllerSpielwiese.de&amp;C&amp;8Seite &amp;P&amp;R&amp;8Verfasser: Joachim Becker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10</vt:i4>
      </vt:variant>
    </vt:vector>
  </HeadingPairs>
  <TitlesOfParts>
    <vt:vector size="14" baseType="lpstr">
      <vt:lpstr>JahresKalenderMonate</vt:lpstr>
      <vt:lpstr>Jahresblatt</vt:lpstr>
      <vt:lpstr>Feiertagsberechnung</vt:lpstr>
      <vt:lpstr>Anwendungshilfe</vt:lpstr>
      <vt:lpstr>Drittens</vt:lpstr>
      <vt:lpstr>Jahresblatt!Druckbereich</vt:lpstr>
      <vt:lpstr>JahresKalenderMonate!Druckbereich</vt:lpstr>
      <vt:lpstr>Anwendungshilfe!Drucktitel</vt:lpstr>
      <vt:lpstr>Erstens</vt:lpstr>
      <vt:lpstr>Viertens</vt:lpstr>
      <vt:lpstr>JahresKalenderMonate!Wochenenden</vt:lpstr>
      <vt:lpstr>JahresKalenderMonate!Wochentag</vt:lpstr>
      <vt:lpstr>Jahresblatt!Wochentage2</vt:lpstr>
      <vt:lpstr>Zweitens</vt:lpstr>
    </vt:vector>
  </TitlesOfParts>
  <Company>Joachim Becker WebSolutions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Ewiger Kalender mit gesetzlichen Feiertagen aller Bundesländer</dc:title>
  <dc:subject>Ewiger Kalender mit Feiertagen</dc:subject>
  <dc:creator>Joachim Becker WebSolutions;ControllerSpielwiese.de</dc:creator>
  <cp:keywords>Ewiger Kalender Gesetzliche Feiertage Bundesländer</cp:keywords>
  <dc:description>Copyright by Joachim Becker WebSolutions</dc:description>
  <cp:lastModifiedBy>ControllerSpielwiese</cp:lastModifiedBy>
  <cp:lastPrinted>2024-11-25T15:12:48Z</cp:lastPrinted>
  <dcterms:created xsi:type="dcterms:W3CDTF">2020-11-17T17:03:03Z</dcterms:created>
  <dcterms:modified xsi:type="dcterms:W3CDTF">2024-11-25T15:58:53Z</dcterms:modified>
  <cp:category>Vorlagen der ControllerSpielwiese</cp:category>
</cp:coreProperties>
</file>